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815" tabRatio="947" activeTab="2"/>
  </bookViews>
  <sheets>
    <sheet name="งบทดลองหลังปิดบัญชี" sheetId="34" r:id="rId1"/>
    <sheet name="รับจ่าย" sheetId="35" r:id="rId2"/>
    <sheet name="งบแสดงฐานะ" sheetId="1" r:id="rId3"/>
    <sheet name="2" sheetId="2" r:id="rId4"/>
    <sheet name="3-4-5" sheetId="3" r:id="rId5"/>
    <sheet name="6-9" sheetId="4" r:id="rId6"/>
    <sheet name="10-11" sheetId="5" r:id="rId7"/>
    <sheet name="12 13 15" sheetId="6" r:id="rId8"/>
    <sheet name="14" sheetId="7" r:id="rId9"/>
    <sheet name="16" sheetId="8" r:id="rId10"/>
    <sheet name="16." sheetId="9" r:id="rId11"/>
    <sheet name="17" sheetId="10" r:id="rId12"/>
    <sheet name="งบกลาง" sheetId="11" r:id="rId13"/>
    <sheet name="บริหาร" sheetId="13" r:id="rId14"/>
    <sheet name="รักษาสงบ" sheetId="14" r:id="rId15"/>
    <sheet name="ศึกษา" sheetId="15" r:id="rId16"/>
    <sheet name="สาธา" sheetId="16" r:id="rId17"/>
    <sheet name="สงเคราะห์" sheetId="17" r:id="rId18"/>
    <sheet name="เคหะชุมชน" sheetId="18" r:id="rId19"/>
    <sheet name="ความเข้มแข็ง" sheetId="19" r:id="rId20"/>
    <sheet name="ศาสนา" sheetId="20" r:id="rId21"/>
    <sheet name="อุตสาหกรรม" sheetId="21" r:id="rId22"/>
    <sheet name="เกษตร" sheetId="22" r:id="rId23"/>
    <sheet name="พาณิชย์" sheetId="23" r:id="rId24"/>
    <sheet name="รวมแผนงาน" sheetId="25" r:id="rId25"/>
    <sheet name="รวมแผนงาน(สะสม)" sheetId="26" r:id="rId26"/>
    <sheet name="รวมแผนงาน(ทุนสำรอง)" sheetId="27" r:id="rId27"/>
    <sheet name="รวมแผนงาน(เงินกู้)" sheetId="28" r:id="rId28"/>
    <sheet name="งบแสดงผลจ่ายรวม" sheetId="30" r:id="rId29"/>
    <sheet name="งบแสดงผลจ่ายรวม รับ+สะสม" sheetId="31" r:id="rId30"/>
    <sheet name="งบแสดงผลจ่ายรวม สะสม+ทุนสำรอง" sheetId="32" r:id="rId31"/>
    <sheet name="งบแสดงผลจ่ายรวม ทุนสำรอง+ง.กู้" sheetId="33" r:id="rId32"/>
    <sheet name="Sheet1" sheetId="36" r:id="rId33"/>
  </sheets>
  <definedNames>
    <definedName name="_xlnm.Print_Titles" localSheetId="7">'12 13 15'!$1:$3</definedName>
    <definedName name="_xlnm.Print_Titles" localSheetId="4">'3-4-5'!$1:$3</definedName>
    <definedName name="_xlnm.Print_Titles" localSheetId="5">'6-9'!$1:$3</definedName>
    <definedName name="_xlnm.Print_Titles" localSheetId="2">งบแสดงฐานะ!$1:$4</definedName>
  </definedNames>
  <calcPr calcId="144525"/>
</workbook>
</file>

<file path=xl/calcChain.xml><?xml version="1.0" encoding="utf-8"?>
<calcChain xmlns="http://schemas.openxmlformats.org/spreadsheetml/2006/main">
  <c r="D9" i="13" l="1"/>
  <c r="D10" i="14"/>
  <c r="D9" i="14"/>
  <c r="D9" i="15"/>
  <c r="D10" i="15"/>
  <c r="D7" i="15"/>
  <c r="A1" i="23" l="1"/>
  <c r="A1" i="22"/>
  <c r="A1" i="21"/>
  <c r="A1" i="20"/>
  <c r="A1" i="19"/>
  <c r="A1" i="18"/>
  <c r="A1" i="17"/>
  <c r="A1" i="16"/>
  <c r="A1" i="15"/>
  <c r="A1" i="14"/>
  <c r="G26" i="5"/>
  <c r="E28" i="34" l="1"/>
  <c r="G24" i="34"/>
  <c r="B35" i="30" l="1"/>
  <c r="D11" i="13"/>
  <c r="D10" i="13"/>
  <c r="B8" i="30"/>
  <c r="D8" i="21"/>
  <c r="B15" i="30" l="1"/>
  <c r="D12" i="13"/>
  <c r="B7" i="30"/>
  <c r="P11" i="25"/>
  <c r="P19" i="25"/>
  <c r="P16" i="25"/>
  <c r="G11" i="20"/>
  <c r="I19" i="15"/>
  <c r="D6" i="11"/>
  <c r="D12" i="25" l="1"/>
  <c r="H10" i="13"/>
  <c r="D7" i="13"/>
  <c r="D5" i="11"/>
  <c r="D15" i="23"/>
  <c r="D17" i="21"/>
  <c r="D10" i="21"/>
  <c r="D11" i="20"/>
  <c r="D11" i="18"/>
  <c r="D10" i="18"/>
  <c r="D7" i="17"/>
  <c r="D10" i="16"/>
  <c r="D18" i="15"/>
  <c r="D11" i="15"/>
  <c r="D11" i="14"/>
  <c r="D16" i="13"/>
  <c r="D13" i="13" l="1"/>
  <c r="C19" i="8" l="1"/>
  <c r="E14" i="8" l="1"/>
  <c r="E13" i="8"/>
  <c r="D13" i="8"/>
  <c r="D9" i="8"/>
  <c r="E38" i="1" l="1"/>
  <c r="G36" i="5"/>
  <c r="G50" i="5"/>
  <c r="E17" i="3"/>
  <c r="E12" i="3"/>
  <c r="E11" i="3"/>
  <c r="E10" i="3"/>
  <c r="E9" i="3"/>
  <c r="E8" i="3"/>
  <c r="E7" i="3"/>
  <c r="A1" i="3"/>
  <c r="E53" i="1"/>
  <c r="E52" i="1"/>
  <c r="E43" i="1"/>
  <c r="E41" i="1"/>
  <c r="E40" i="1"/>
  <c r="E37" i="1"/>
  <c r="E23" i="1"/>
  <c r="E18" i="1"/>
  <c r="H14" i="1"/>
  <c r="H11" i="1"/>
  <c r="H10" i="1"/>
  <c r="H9" i="1"/>
  <c r="H8" i="1"/>
  <c r="F1" i="34"/>
  <c r="C24" i="34"/>
  <c r="D24" i="34"/>
  <c r="G25" i="34" s="1"/>
  <c r="F16" i="34"/>
  <c r="F15" i="34"/>
  <c r="F24" i="34"/>
  <c r="E24" i="34"/>
  <c r="E44" i="1" l="1"/>
  <c r="E54" i="1"/>
  <c r="E13" i="3"/>
  <c r="E24" i="1"/>
  <c r="H18" i="1"/>
  <c r="D15" i="35"/>
  <c r="C16" i="35"/>
  <c r="B16" i="35"/>
  <c r="C32" i="35"/>
  <c r="D30" i="35"/>
  <c r="D28" i="35"/>
  <c r="D27" i="35"/>
  <c r="D25" i="35"/>
  <c r="D23" i="35"/>
  <c r="D14" i="35"/>
  <c r="D13" i="35"/>
  <c r="D12" i="35"/>
  <c r="D11" i="35"/>
  <c r="D10" i="35"/>
  <c r="D9" i="35"/>
  <c r="D8" i="35"/>
  <c r="D7" i="35"/>
  <c r="D16" i="35" s="1"/>
  <c r="C31" i="33"/>
  <c r="C30" i="33"/>
  <c r="C29" i="33"/>
  <c r="C28" i="33"/>
  <c r="C27" i="33"/>
  <c r="C26" i="33"/>
  <c r="C25" i="33"/>
  <c r="C24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B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31" i="32"/>
  <c r="C30" i="32"/>
  <c r="C29" i="32"/>
  <c r="C28" i="32"/>
  <c r="C27" i="32"/>
  <c r="C26" i="32"/>
  <c r="C25" i="32"/>
  <c r="C24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N22" i="32"/>
  <c r="M22" i="32"/>
  <c r="L22" i="32"/>
  <c r="K22" i="32"/>
  <c r="J22" i="32"/>
  <c r="I22" i="32"/>
  <c r="H22" i="32"/>
  <c r="G22" i="32"/>
  <c r="F22" i="32"/>
  <c r="E22" i="32"/>
  <c r="D22" i="32"/>
  <c r="C7" i="32"/>
  <c r="B22" i="32"/>
  <c r="C6" i="32"/>
  <c r="C31" i="31"/>
  <c r="C30" i="31"/>
  <c r="C29" i="31"/>
  <c r="C28" i="31"/>
  <c r="C27" i="31"/>
  <c r="C26" i="31"/>
  <c r="C25" i="31"/>
  <c r="C24" i="31"/>
  <c r="B20" i="31"/>
  <c r="B19" i="31"/>
  <c r="N18" i="31"/>
  <c r="B18" i="31"/>
  <c r="J16" i="31"/>
  <c r="B16" i="31"/>
  <c r="N15" i="31"/>
  <c r="B15" i="31"/>
  <c r="K14" i="31"/>
  <c r="J14" i="31"/>
  <c r="B14" i="31"/>
  <c r="H13" i="31"/>
  <c r="G13" i="31"/>
  <c r="J12" i="31"/>
  <c r="B12" i="31"/>
  <c r="N11" i="31"/>
  <c r="B11" i="31"/>
  <c r="K10" i="31"/>
  <c r="B10" i="31"/>
  <c r="H9" i="31"/>
  <c r="B8" i="31"/>
  <c r="B7" i="31"/>
  <c r="C6" i="31"/>
  <c r="N11" i="30"/>
  <c r="N21" i="30"/>
  <c r="M16" i="30"/>
  <c r="L21" i="30"/>
  <c r="K14" i="30"/>
  <c r="H14" i="30"/>
  <c r="H20" i="30"/>
  <c r="F10" i="30"/>
  <c r="E15" i="30"/>
  <c r="C6" i="30"/>
  <c r="B22" i="30"/>
  <c r="B21" i="30"/>
  <c r="B18" i="30"/>
  <c r="B16" i="30"/>
  <c r="B13" i="30"/>
  <c r="B11" i="30"/>
  <c r="B10" i="30"/>
  <c r="O21" i="28"/>
  <c r="N21" i="28"/>
  <c r="M21" i="28"/>
  <c r="L21" i="28"/>
  <c r="K21" i="28"/>
  <c r="J21" i="28"/>
  <c r="I21" i="28"/>
  <c r="H21" i="28"/>
  <c r="G21" i="28"/>
  <c r="F21" i="28"/>
  <c r="E21" i="28"/>
  <c r="D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P6" i="28"/>
  <c r="O21" i="27"/>
  <c r="N21" i="27"/>
  <c r="M21" i="27"/>
  <c r="L21" i="27"/>
  <c r="K21" i="27"/>
  <c r="J21" i="27"/>
  <c r="I21" i="27"/>
  <c r="H21" i="27"/>
  <c r="G21" i="27"/>
  <c r="F21" i="27"/>
  <c r="E21" i="27"/>
  <c r="D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P20" i="26"/>
  <c r="O21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N21" i="26"/>
  <c r="M21" i="26"/>
  <c r="L21" i="26"/>
  <c r="K21" i="26"/>
  <c r="J21" i="26"/>
  <c r="I21" i="26"/>
  <c r="H21" i="26"/>
  <c r="G21" i="26"/>
  <c r="F21" i="26"/>
  <c r="E21" i="26"/>
  <c r="P6" i="26"/>
  <c r="N9" i="25"/>
  <c r="N10" i="25"/>
  <c r="N15" i="25"/>
  <c r="N20" i="25"/>
  <c r="L7" i="25"/>
  <c r="K18" i="25"/>
  <c r="K8" i="25"/>
  <c r="K13" i="25"/>
  <c r="J14" i="25"/>
  <c r="I15" i="25"/>
  <c r="H8" i="25"/>
  <c r="H13" i="25"/>
  <c r="H18" i="25"/>
  <c r="F17" i="25"/>
  <c r="E8" i="25"/>
  <c r="E13" i="25"/>
  <c r="E18" i="25"/>
  <c r="E15" i="11"/>
  <c r="D15" i="11"/>
  <c r="E17" i="13"/>
  <c r="D17" i="13"/>
  <c r="G19" i="22"/>
  <c r="M19" i="31" s="1"/>
  <c r="H16" i="13"/>
  <c r="D21" i="30" s="1"/>
  <c r="F17" i="13"/>
  <c r="G17" i="13"/>
  <c r="E19" i="14"/>
  <c r="F19" i="14"/>
  <c r="G19" i="14"/>
  <c r="D19" i="14"/>
  <c r="E19" i="15"/>
  <c r="F19" i="15"/>
  <c r="G19" i="15"/>
  <c r="H19" i="15"/>
  <c r="D19" i="15"/>
  <c r="E20" i="16"/>
  <c r="F20" i="16"/>
  <c r="G20" i="16"/>
  <c r="H20" i="16"/>
  <c r="D20" i="16"/>
  <c r="E19" i="17"/>
  <c r="F19" i="17"/>
  <c r="D19" i="17"/>
  <c r="E19" i="18"/>
  <c r="F19" i="18"/>
  <c r="G19" i="18"/>
  <c r="H19" i="18"/>
  <c r="I19" i="18"/>
  <c r="D19" i="18"/>
  <c r="E20" i="19"/>
  <c r="F20" i="19"/>
  <c r="D20" i="19"/>
  <c r="D19" i="23"/>
  <c r="D20" i="22"/>
  <c r="D21" i="21"/>
  <c r="E20" i="20"/>
  <c r="F20" i="20"/>
  <c r="G20" i="20"/>
  <c r="H20" i="20"/>
  <c r="D20" i="20"/>
  <c r="E21" i="21"/>
  <c r="F21" i="21"/>
  <c r="E20" i="22"/>
  <c r="F20" i="22"/>
  <c r="E19" i="23"/>
  <c r="F19" i="23"/>
  <c r="G19" i="23"/>
  <c r="H18" i="23"/>
  <c r="N19" i="31" s="1"/>
  <c r="H17" i="23"/>
  <c r="N20" i="30" s="1"/>
  <c r="H16" i="23"/>
  <c r="N17" i="31" s="1"/>
  <c r="H15" i="23"/>
  <c r="N18" i="30" s="1"/>
  <c r="H14" i="23"/>
  <c r="N16" i="30" s="1"/>
  <c r="H13" i="23"/>
  <c r="N14" i="31" s="1"/>
  <c r="H12" i="23"/>
  <c r="H11" i="23"/>
  <c r="N13" i="30" s="1"/>
  <c r="H10" i="23"/>
  <c r="H9" i="23"/>
  <c r="H8" i="23"/>
  <c r="H7" i="23"/>
  <c r="H6" i="23"/>
  <c r="G18" i="22"/>
  <c r="M18" i="31" s="1"/>
  <c r="G17" i="22"/>
  <c r="M19" i="30" s="1"/>
  <c r="G16" i="22"/>
  <c r="M18" i="30" s="1"/>
  <c r="G15" i="22"/>
  <c r="M15" i="31" s="1"/>
  <c r="G14" i="22"/>
  <c r="M14" i="25" s="1"/>
  <c r="G13" i="22"/>
  <c r="G12" i="22"/>
  <c r="M12" i="25" s="1"/>
  <c r="G11" i="22"/>
  <c r="M11" i="31" s="1"/>
  <c r="G10" i="22"/>
  <c r="M10" i="31" s="1"/>
  <c r="G9" i="22"/>
  <c r="G8" i="22"/>
  <c r="M7" i="25" s="1"/>
  <c r="M7" i="31"/>
  <c r="G20" i="21"/>
  <c r="G19" i="21"/>
  <c r="G18" i="21"/>
  <c r="L18" i="25" s="1"/>
  <c r="G17" i="21"/>
  <c r="L17" i="25" s="1"/>
  <c r="G15" i="21"/>
  <c r="G14" i="21"/>
  <c r="G13" i="21"/>
  <c r="L14" i="30" s="1"/>
  <c r="G12" i="21"/>
  <c r="L12" i="25" s="1"/>
  <c r="G11" i="21"/>
  <c r="G10" i="21"/>
  <c r="G9" i="21"/>
  <c r="L9" i="30" s="1"/>
  <c r="G8" i="21"/>
  <c r="L8" i="30" s="1"/>
  <c r="G7" i="21"/>
  <c r="L7" i="30" s="1"/>
  <c r="I8" i="20"/>
  <c r="K7" i="25" s="1"/>
  <c r="I9" i="20"/>
  <c r="K9" i="30" s="1"/>
  <c r="I10" i="20"/>
  <c r="K10" i="30" s="1"/>
  <c r="I11" i="20"/>
  <c r="K10" i="25" s="1"/>
  <c r="I12" i="20"/>
  <c r="K13" i="30" s="1"/>
  <c r="I13" i="20"/>
  <c r="K13" i="31" s="1"/>
  <c r="I14" i="20"/>
  <c r="K15" i="30" s="1"/>
  <c r="I15" i="20"/>
  <c r="I16" i="20"/>
  <c r="K16" i="31" s="1"/>
  <c r="I17" i="20"/>
  <c r="K17" i="31" s="1"/>
  <c r="I18" i="20"/>
  <c r="I19" i="20"/>
  <c r="I7" i="20"/>
  <c r="G8" i="19"/>
  <c r="G9" i="19"/>
  <c r="G10" i="19"/>
  <c r="G11" i="19"/>
  <c r="J11" i="31" s="1"/>
  <c r="G12" i="19"/>
  <c r="J13" i="30" s="1"/>
  <c r="G13" i="19"/>
  <c r="G14" i="19"/>
  <c r="J15" i="30" s="1"/>
  <c r="G15" i="19"/>
  <c r="G16" i="19"/>
  <c r="J18" i="30" s="1"/>
  <c r="G17" i="19"/>
  <c r="G18" i="19"/>
  <c r="G19" i="19"/>
  <c r="J19" i="31" s="1"/>
  <c r="G7" i="19"/>
  <c r="J7" i="18"/>
  <c r="I7" i="25" s="1"/>
  <c r="J8" i="18"/>
  <c r="J9" i="18"/>
  <c r="J10" i="18"/>
  <c r="I10" i="25" s="1"/>
  <c r="J11" i="18"/>
  <c r="J12" i="18"/>
  <c r="J13" i="18"/>
  <c r="J14" i="18"/>
  <c r="J15" i="18"/>
  <c r="I18" i="30" s="1"/>
  <c r="J16" i="18"/>
  <c r="I19" i="30" s="1"/>
  <c r="J17" i="18"/>
  <c r="I18" i="31" s="1"/>
  <c r="J18" i="18"/>
  <c r="I21" i="30" s="1"/>
  <c r="J6" i="18"/>
  <c r="I6" i="25" s="1"/>
  <c r="I16" i="15"/>
  <c r="F19" i="30" s="1"/>
  <c r="G7" i="17"/>
  <c r="G8" i="17"/>
  <c r="H9" i="30" s="1"/>
  <c r="G9" i="17"/>
  <c r="G10" i="17"/>
  <c r="G11" i="17"/>
  <c r="G12" i="17"/>
  <c r="G13" i="17"/>
  <c r="G14" i="17"/>
  <c r="G15" i="17"/>
  <c r="G16" i="17"/>
  <c r="H17" i="31" s="1"/>
  <c r="G17" i="17"/>
  <c r="G18" i="17"/>
  <c r="I19" i="16"/>
  <c r="I7" i="16"/>
  <c r="G8" i="30" s="1"/>
  <c r="I8" i="16"/>
  <c r="G8" i="25" s="1"/>
  <c r="I9" i="16"/>
  <c r="I10" i="16"/>
  <c r="G11" i="30" s="1"/>
  <c r="I12" i="16"/>
  <c r="G13" i="30" s="1"/>
  <c r="I13" i="16"/>
  <c r="I14" i="16"/>
  <c r="I15" i="16"/>
  <c r="G16" i="30" s="1"/>
  <c r="I16" i="16"/>
  <c r="I17" i="16"/>
  <c r="I18" i="16"/>
  <c r="H7" i="14"/>
  <c r="H8" i="14"/>
  <c r="E9" i="31" s="1"/>
  <c r="H9" i="14"/>
  <c r="H10" i="14"/>
  <c r="H11" i="14"/>
  <c r="H12" i="14"/>
  <c r="H13" i="14"/>
  <c r="E14" i="31" s="1"/>
  <c r="H14" i="14"/>
  <c r="H15" i="14"/>
  <c r="H16" i="14"/>
  <c r="E17" i="31" s="1"/>
  <c r="H17" i="14"/>
  <c r="H18" i="14"/>
  <c r="H7" i="13"/>
  <c r="D8" i="30" s="1"/>
  <c r="H8" i="13"/>
  <c r="H9" i="13"/>
  <c r="D9" i="25" s="1"/>
  <c r="H11" i="13"/>
  <c r="D13" i="31"/>
  <c r="H12" i="13"/>
  <c r="H13" i="13"/>
  <c r="H14" i="13"/>
  <c r="H15" i="13"/>
  <c r="G6" i="17"/>
  <c r="H7" i="31" s="1"/>
  <c r="I6" i="16"/>
  <c r="I7" i="15"/>
  <c r="F7" i="25" s="1"/>
  <c r="I8" i="15"/>
  <c r="F8" i="25" s="1"/>
  <c r="I9" i="15"/>
  <c r="I10" i="15"/>
  <c r="I11" i="15"/>
  <c r="F12" i="25" s="1"/>
  <c r="I12" i="15"/>
  <c r="F13" i="31" s="1"/>
  <c r="I13" i="15"/>
  <c r="I14" i="15"/>
  <c r="I15" i="15"/>
  <c r="I17" i="15"/>
  <c r="I18" i="15"/>
  <c r="I6" i="15"/>
  <c r="H6" i="14"/>
  <c r="H6" i="13"/>
  <c r="F6" i="11"/>
  <c r="F7" i="11"/>
  <c r="F8" i="11"/>
  <c r="F9" i="11"/>
  <c r="F10" i="11"/>
  <c r="F11" i="11"/>
  <c r="F12" i="11"/>
  <c r="F13" i="11"/>
  <c r="F14" i="11"/>
  <c r="F5" i="11"/>
  <c r="O22" i="30" s="1"/>
  <c r="H17" i="10"/>
  <c r="F17" i="10"/>
  <c r="E17" i="10"/>
  <c r="D17" i="10"/>
  <c r="G7" i="10"/>
  <c r="G17" i="10" s="1"/>
  <c r="H17" i="9"/>
  <c r="E17" i="9"/>
  <c r="F17" i="9"/>
  <c r="D17" i="9"/>
  <c r="G17" i="9"/>
  <c r="F12" i="7"/>
  <c r="C12" i="7"/>
  <c r="H26" i="6"/>
  <c r="H17" i="6"/>
  <c r="H9" i="6"/>
  <c r="E34" i="4"/>
  <c r="E19" i="4"/>
  <c r="E27" i="4"/>
  <c r="E10" i="4"/>
  <c r="E19" i="3"/>
  <c r="D22" i="2"/>
  <c r="B22" i="2"/>
  <c r="E47" i="1"/>
  <c r="E48" i="1" s="1"/>
  <c r="B24" i="30" l="1"/>
  <c r="D7" i="30"/>
  <c r="H17" i="13"/>
  <c r="L8" i="25"/>
  <c r="L13" i="25"/>
  <c r="L8" i="31"/>
  <c r="G7" i="25"/>
  <c r="I20" i="25"/>
  <c r="I19" i="31"/>
  <c r="G12" i="25"/>
  <c r="M7" i="30"/>
  <c r="I7" i="30"/>
  <c r="I7" i="31"/>
  <c r="H6" i="25"/>
  <c r="E49" i="1"/>
  <c r="E55" i="1" s="1"/>
  <c r="G55" i="1" s="1"/>
  <c r="C22" i="30"/>
  <c r="F16" i="30"/>
  <c r="F15" i="25"/>
  <c r="G7" i="31"/>
  <c r="G7" i="30"/>
  <c r="I20" i="16"/>
  <c r="D16" i="31"/>
  <c r="D18" i="30"/>
  <c r="E18" i="30"/>
  <c r="E16" i="31"/>
  <c r="E17" i="25"/>
  <c r="E12" i="31"/>
  <c r="E13" i="30"/>
  <c r="E12" i="25"/>
  <c r="H16" i="31"/>
  <c r="H18" i="30"/>
  <c r="H8" i="30"/>
  <c r="H8" i="31"/>
  <c r="I14" i="31"/>
  <c r="I14" i="25"/>
  <c r="I10" i="31"/>
  <c r="I10" i="30"/>
  <c r="I9" i="25"/>
  <c r="J16" i="30"/>
  <c r="J15" i="31"/>
  <c r="K7" i="31"/>
  <c r="I20" i="20"/>
  <c r="K7" i="30"/>
  <c r="L9" i="25"/>
  <c r="L10" i="30"/>
  <c r="L18" i="31"/>
  <c r="L20" i="30"/>
  <c r="M13" i="31"/>
  <c r="M14" i="30"/>
  <c r="N9" i="31"/>
  <c r="N9" i="30"/>
  <c r="N8" i="25"/>
  <c r="J19" i="18"/>
  <c r="K17" i="25"/>
  <c r="I15" i="30"/>
  <c r="G15" i="31"/>
  <c r="F21" i="30"/>
  <c r="F19" i="31"/>
  <c r="F20" i="25"/>
  <c r="F10" i="31"/>
  <c r="F9" i="25"/>
  <c r="D18" i="31"/>
  <c r="E10" i="31"/>
  <c r="E10" i="30"/>
  <c r="G17" i="31"/>
  <c r="G18" i="25"/>
  <c r="H18" i="31"/>
  <c r="H14" i="31"/>
  <c r="H15" i="30"/>
  <c r="H14" i="25"/>
  <c r="H10" i="31"/>
  <c r="H9" i="25"/>
  <c r="I12" i="31"/>
  <c r="I13" i="30"/>
  <c r="J19" i="30"/>
  <c r="J17" i="31"/>
  <c r="J18" i="25"/>
  <c r="E7" i="31"/>
  <c r="E7" i="30"/>
  <c r="E6" i="25"/>
  <c r="H19" i="14"/>
  <c r="F18" i="30"/>
  <c r="F16" i="31"/>
  <c r="F13" i="30"/>
  <c r="F12" i="31"/>
  <c r="F8" i="31"/>
  <c r="F8" i="30"/>
  <c r="D17" i="31"/>
  <c r="D19" i="30"/>
  <c r="D9" i="31"/>
  <c r="D9" i="30"/>
  <c r="E13" i="31"/>
  <c r="E14" i="30"/>
  <c r="G16" i="31"/>
  <c r="G18" i="30"/>
  <c r="G20" i="19"/>
  <c r="D18" i="25"/>
  <c r="D8" i="25"/>
  <c r="E14" i="25"/>
  <c r="F18" i="25"/>
  <c r="G17" i="25"/>
  <c r="I17" i="25"/>
  <c r="J15" i="25"/>
  <c r="K6" i="25"/>
  <c r="H7" i="30"/>
  <c r="E19" i="30"/>
  <c r="F14" i="30"/>
  <c r="G9" i="30"/>
  <c r="K8" i="30"/>
  <c r="M20" i="30"/>
  <c r="N15" i="30"/>
  <c r="D7" i="31"/>
  <c r="G9" i="31"/>
  <c r="G11" i="31"/>
  <c r="K12" i="31"/>
  <c r="F15" i="31"/>
  <c r="I16" i="31"/>
  <c r="M17" i="31"/>
  <c r="F11" i="30"/>
  <c r="F10" i="25"/>
  <c r="D12" i="31"/>
  <c r="D13" i="30"/>
  <c r="H12" i="31"/>
  <c r="H13" i="30"/>
  <c r="L14" i="31"/>
  <c r="L14" i="25"/>
  <c r="M9" i="31"/>
  <c r="M9" i="30"/>
  <c r="N13" i="31"/>
  <c r="N14" i="30"/>
  <c r="N13" i="25"/>
  <c r="D7" i="25"/>
  <c r="H12" i="25"/>
  <c r="L10" i="31"/>
  <c r="D16" i="30"/>
  <c r="D15" i="31"/>
  <c r="D15" i="25"/>
  <c r="D11" i="30"/>
  <c r="D11" i="31"/>
  <c r="D10" i="25"/>
  <c r="E21" i="30"/>
  <c r="E19" i="31"/>
  <c r="E20" i="25"/>
  <c r="E15" i="31"/>
  <c r="E16" i="30"/>
  <c r="E15" i="25"/>
  <c r="E11" i="31"/>
  <c r="E11" i="30"/>
  <c r="E10" i="25"/>
  <c r="G18" i="31"/>
  <c r="G20" i="30"/>
  <c r="G14" i="31"/>
  <c r="G14" i="25"/>
  <c r="G10" i="30"/>
  <c r="G10" i="31"/>
  <c r="G9" i="25"/>
  <c r="H21" i="30"/>
  <c r="H20" i="25"/>
  <c r="H16" i="30"/>
  <c r="H15" i="31"/>
  <c r="H15" i="25"/>
  <c r="H11" i="30"/>
  <c r="H11" i="31"/>
  <c r="H10" i="25"/>
  <c r="I18" i="25"/>
  <c r="I17" i="31"/>
  <c r="I13" i="31"/>
  <c r="C13" i="31" s="1"/>
  <c r="I13" i="25"/>
  <c r="I14" i="30"/>
  <c r="I9" i="31"/>
  <c r="I8" i="25"/>
  <c r="J18" i="31"/>
  <c r="J20" i="30"/>
  <c r="J10" i="31"/>
  <c r="J10" i="30"/>
  <c r="K19" i="31"/>
  <c r="K21" i="30"/>
  <c r="K20" i="25"/>
  <c r="K16" i="30"/>
  <c r="K15" i="31"/>
  <c r="K15" i="25"/>
  <c r="K11" i="30"/>
  <c r="K11" i="31"/>
  <c r="L11" i="31"/>
  <c r="L10" i="25"/>
  <c r="L15" i="31"/>
  <c r="L16" i="30"/>
  <c r="L15" i="25"/>
  <c r="L19" i="31"/>
  <c r="L20" i="25"/>
  <c r="M14" i="31"/>
  <c r="M15" i="30"/>
  <c r="N10" i="31"/>
  <c r="N10" i="30"/>
  <c r="F15" i="11"/>
  <c r="E9" i="25"/>
  <c r="F13" i="25"/>
  <c r="G6" i="25"/>
  <c r="I12" i="25"/>
  <c r="J20" i="25"/>
  <c r="J10" i="25"/>
  <c r="M9" i="25"/>
  <c r="O21" i="25"/>
  <c r="P21" i="25" s="1"/>
  <c r="E9" i="30"/>
  <c r="G19" i="30"/>
  <c r="I9" i="30"/>
  <c r="K18" i="30"/>
  <c r="L15" i="30"/>
  <c r="M10" i="30"/>
  <c r="L7" i="31"/>
  <c r="K8" i="31"/>
  <c r="O20" i="31"/>
  <c r="C20" i="31" s="1"/>
  <c r="F7" i="30"/>
  <c r="F7" i="31"/>
  <c r="F6" i="25"/>
  <c r="E8" i="31"/>
  <c r="E8" i="30"/>
  <c r="E7" i="25"/>
  <c r="G19" i="31"/>
  <c r="G21" i="30"/>
  <c r="I20" i="30"/>
  <c r="N19" i="30"/>
  <c r="N18" i="25"/>
  <c r="G19" i="17"/>
  <c r="D17" i="25"/>
  <c r="G15" i="25"/>
  <c r="M13" i="25"/>
  <c r="J11" i="30"/>
  <c r="D8" i="31"/>
  <c r="O23" i="30"/>
  <c r="C23" i="30" s="1"/>
  <c r="O21" i="31"/>
  <c r="C21" i="31" s="1"/>
  <c r="F15" i="30"/>
  <c r="F14" i="25"/>
  <c r="F14" i="31"/>
  <c r="F9" i="31"/>
  <c r="F9" i="30"/>
  <c r="D14" i="31"/>
  <c r="D15" i="30"/>
  <c r="D14" i="25"/>
  <c r="E18" i="31"/>
  <c r="E20" i="30"/>
  <c r="G13" i="25"/>
  <c r="G14" i="30"/>
  <c r="I8" i="31"/>
  <c r="I8" i="30"/>
  <c r="J13" i="31"/>
  <c r="J14" i="30"/>
  <c r="J13" i="25"/>
  <c r="G21" i="21"/>
  <c r="D6" i="25"/>
  <c r="G20" i="25"/>
  <c r="G10" i="25"/>
  <c r="H17" i="25"/>
  <c r="H7" i="25"/>
  <c r="J9" i="25"/>
  <c r="K12" i="25"/>
  <c r="L6" i="25"/>
  <c r="M18" i="25"/>
  <c r="M8" i="25"/>
  <c r="N14" i="25"/>
  <c r="O22" i="25"/>
  <c r="P22" i="25" s="1"/>
  <c r="C35" i="30"/>
  <c r="D10" i="30"/>
  <c r="F20" i="30"/>
  <c r="G15" i="30"/>
  <c r="H10" i="30"/>
  <c r="J21" i="30"/>
  <c r="L11" i="30"/>
  <c r="D10" i="31"/>
  <c r="F11" i="31"/>
  <c r="F17" i="31"/>
  <c r="F18" i="31"/>
  <c r="H19" i="31"/>
  <c r="J9" i="31"/>
  <c r="J9" i="30"/>
  <c r="K20" i="30"/>
  <c r="K18" i="31"/>
  <c r="L13" i="30"/>
  <c r="L12" i="31"/>
  <c r="L16" i="31"/>
  <c r="L18" i="30"/>
  <c r="N7" i="30"/>
  <c r="N7" i="31"/>
  <c r="G20" i="22"/>
  <c r="D20" i="25"/>
  <c r="J8" i="25"/>
  <c r="M6" i="25"/>
  <c r="M17" i="25"/>
  <c r="P21" i="28"/>
  <c r="H19" i="30"/>
  <c r="G8" i="31"/>
  <c r="K9" i="31"/>
  <c r="N12" i="31"/>
  <c r="M16" i="31"/>
  <c r="D19" i="31"/>
  <c r="I15" i="31"/>
  <c r="I16" i="30"/>
  <c r="I11" i="31"/>
  <c r="I11" i="30"/>
  <c r="J7" i="30"/>
  <c r="J7" i="31"/>
  <c r="J8" i="31"/>
  <c r="J8" i="30"/>
  <c r="L17" i="31"/>
  <c r="L19" i="30"/>
  <c r="M8" i="30"/>
  <c r="M8" i="31"/>
  <c r="M12" i="31"/>
  <c r="M22" i="31" s="1"/>
  <c r="M13" i="30"/>
  <c r="N8" i="31"/>
  <c r="N8" i="30"/>
  <c r="H19" i="23"/>
  <c r="J6" i="25"/>
  <c r="J17" i="25"/>
  <c r="J12" i="25"/>
  <c r="J7" i="25"/>
  <c r="K14" i="25"/>
  <c r="K9" i="25"/>
  <c r="M20" i="25"/>
  <c r="M15" i="25"/>
  <c r="M10" i="25"/>
  <c r="N6" i="25"/>
  <c r="N17" i="25"/>
  <c r="N12" i="25"/>
  <c r="N7" i="25"/>
  <c r="K19" i="30"/>
  <c r="M21" i="30"/>
  <c r="M11" i="30"/>
  <c r="L9" i="31"/>
  <c r="G12" i="31"/>
  <c r="L13" i="31"/>
  <c r="N16" i="31"/>
  <c r="C32" i="31"/>
  <c r="C32" i="32"/>
  <c r="P21" i="27"/>
  <c r="B22" i="31"/>
  <c r="C22" i="33"/>
  <c r="C32" i="33"/>
  <c r="C33" i="35"/>
  <c r="B32" i="35"/>
  <c r="D24" i="35"/>
  <c r="D26" i="35"/>
  <c r="D31" i="35"/>
  <c r="D29" i="35"/>
  <c r="D22" i="35"/>
  <c r="D21" i="35"/>
  <c r="C33" i="33"/>
  <c r="C22" i="32"/>
  <c r="O22" i="32"/>
  <c r="D21" i="26"/>
  <c r="P19" i="26"/>
  <c r="P21" i="26" s="1"/>
  <c r="C11" i="30" l="1"/>
  <c r="M24" i="30"/>
  <c r="C20" i="30"/>
  <c r="C7" i="30"/>
  <c r="P15" i="25"/>
  <c r="P8" i="25"/>
  <c r="P13" i="25"/>
  <c r="P18" i="25"/>
  <c r="L23" i="25"/>
  <c r="C15" i="30"/>
  <c r="L24" i="30"/>
  <c r="J24" i="30"/>
  <c r="I22" i="31"/>
  <c r="I23" i="25"/>
  <c r="H23" i="25"/>
  <c r="H22" i="31"/>
  <c r="C21" i="30"/>
  <c r="P10" i="25"/>
  <c r="C7" i="31"/>
  <c r="I24" i="30"/>
  <c r="P12" i="25"/>
  <c r="C10" i="31"/>
  <c r="P9" i="25"/>
  <c r="P20" i="25"/>
  <c r="D24" i="30"/>
  <c r="P14" i="25"/>
  <c r="E24" i="30"/>
  <c r="C16" i="31"/>
  <c r="P6" i="25"/>
  <c r="O22" i="31"/>
  <c r="C19" i="31"/>
  <c r="D23" i="25"/>
  <c r="C14" i="31"/>
  <c r="F23" i="25"/>
  <c r="G23" i="25"/>
  <c r="C12" i="31"/>
  <c r="H24" i="30"/>
  <c r="C19" i="30"/>
  <c r="O24" i="30"/>
  <c r="N22" i="31"/>
  <c r="C9" i="30"/>
  <c r="C14" i="30"/>
  <c r="C33" i="32"/>
  <c r="J23" i="25"/>
  <c r="J22" i="31"/>
  <c r="N24" i="30"/>
  <c r="C8" i="30"/>
  <c r="F24" i="30"/>
  <c r="O23" i="25"/>
  <c r="C17" i="31"/>
  <c r="E23" i="25"/>
  <c r="K24" i="30"/>
  <c r="G22" i="31"/>
  <c r="C9" i="31"/>
  <c r="C18" i="31"/>
  <c r="M23" i="25"/>
  <c r="C8" i="31"/>
  <c r="C15" i="31"/>
  <c r="E22" i="31"/>
  <c r="C10" i="30"/>
  <c r="N23" i="25"/>
  <c r="K22" i="31"/>
  <c r="P17" i="25"/>
  <c r="F22" i="31"/>
  <c r="L22" i="31"/>
  <c r="C11" i="31"/>
  <c r="C16" i="30"/>
  <c r="P7" i="25"/>
  <c r="D22" i="31"/>
  <c r="K23" i="25"/>
  <c r="C13" i="30"/>
  <c r="C18" i="30"/>
  <c r="G24" i="30"/>
  <c r="D32" i="35"/>
  <c r="P23" i="25" l="1"/>
  <c r="C22" i="31"/>
  <c r="C33" i="31" s="1"/>
  <c r="C24" i="30"/>
  <c r="C36" i="30" s="1"/>
</calcChain>
</file>

<file path=xl/sharedStrings.xml><?xml version="1.0" encoding="utf-8"?>
<sst xmlns="http://schemas.openxmlformats.org/spreadsheetml/2006/main" count="1462" uniqueCount="412">
  <si>
    <t>องค์การบริหารส่วนตำบลบางใบไม้</t>
  </si>
  <si>
    <t>งบแสดงฐานะการเงิน</t>
  </si>
  <si>
    <t>ณ  วันที่  30  กันยายน  2558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</si>
  <si>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</si>
  <si>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</si>
  <si>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</si>
  <si>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</si>
  <si>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</si>
  <si>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เงินฝาก ก.ส.ท.</t>
  </si>
  <si>
    <t>ลูกหนี้เงินยืม</t>
  </si>
  <si>
    <t>ลูกหนี้ค่าภาษี</t>
  </si>
  <si>
    <t>รายได้จากรัฐบาลค้างรับ</t>
  </si>
  <si>
    <t>ลูกหนี้รายได้อื่น ๆ</t>
  </si>
  <si>
    <t>ลูกหนี้อื่น ๆ</t>
  </si>
  <si>
    <t>ลูกหนี้เงินยืมเงินสะสม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</si>
  <si>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</si>
  <si>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</si>
  <si>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</si>
  <si>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หุ้นในโรงพิมพ์อาสารักษาดินแดน</t>
  </si>
  <si>
    <t>ทรัพย์สินเกิดจากเงินกู้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</si>
  <si>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</si>
  <si>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</si>
  <si>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</si>
  <si>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</si>
  <si>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</si>
  <si>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</si>
  <si>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</si>
  <si>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</si>
  <si>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ฎีกาค้างจ่าย</t>
  </si>
  <si>
    <t>รายจ่ายผัดส่งใบสำคัญ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</si>
  <si>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</si>
  <si>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</si>
  <si>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</si>
  <si>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</si>
  <si>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</si>
  <si>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</si>
  <si>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</si>
  <si>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รวมหนี้สิ้น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</si>
  <si>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</si>
  <si>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</si>
  <si>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</si>
  <si>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</si>
  <si>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หมายเหตุประกอบงบแสดงฐานการเงิน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</si>
  <si>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</si>
  <si>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</si>
  <si>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</si>
  <si>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</si>
  <si>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</si>
  <si>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</si>
  <si>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ก.อสังหาริมทรัพย์</t>
  </si>
  <si>
    <t xml:space="preserve">   ที่ดิน</t>
  </si>
  <si>
    <t xml:space="preserve">   อาคาร</t>
  </si>
  <si>
    <t>ข.สังหาริมทรัพย์</t>
  </si>
  <si>
    <t>รวม</t>
  </si>
  <si>
    <t>รายได้</t>
  </si>
  <si>
    <t>เงินกู้</t>
  </si>
  <si>
    <t>เงินที่มีผู้อุทิศให้</t>
  </si>
  <si>
    <t>ทรัพย์สินที่แสดงตามงบทรัพย์สินเป็นกรรมสิทธิ์ขององค์กรปกครองส่วนท้องถิ่นและองค์กรปกครองส่วนท้องถิ่นใช้ประโยชน์โดยตรง</t>
  </si>
  <si>
    <t>รวมทั้งทรัพย์สินที่ให้ยืมให้เช่า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</si>
  <si>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หมายเหตุ 3 เงินสดและเงินฝากธนาคาร</t>
  </si>
  <si>
    <t>เงินสด</t>
  </si>
  <si>
    <t>เงินฝากธนาคาร</t>
  </si>
  <si>
    <t>หมายเหตุ 4 รายได้จากรัฐบาลค้างรับ</t>
  </si>
  <si>
    <t>ฯลฯ</t>
  </si>
  <si>
    <t>สำหรับปี  สิ้นสุดวันที่  30  กันยายน  2558</t>
  </si>
  <si>
    <t>หมายเหตุ 5 ลูกหนี้ค่าภาษี</t>
  </si>
  <si>
    <t>ประเภทลูกหนี้</t>
  </si>
  <si>
    <t>ประจำปี</t>
  </si>
  <si>
    <t>จำนวนราย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</si>
  <si>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</si>
  <si>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</si>
  <si>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</si>
  <si>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รวมทั้งสิ้น</t>
  </si>
  <si>
    <t>ลูกหนี้ค่าเช่า....................</t>
  </si>
  <si>
    <t>หมายเหตุ 7 ลูกหนี้อื่น ๆ</t>
  </si>
  <si>
    <t>ลูกหนื้ค่า......................</t>
  </si>
  <si>
    <t>หมายเหตุ 8 สินทรัพย์หมุนวียนอื่น</t>
  </si>
  <si>
    <t>เงินจ่ายล่วงหน้า</t>
  </si>
  <si>
    <t>หมายเหตุ 9 สินทรัพย์ไม่หมุนวียนอื่น</t>
  </si>
  <si>
    <t>เงินขาดบัญชี</t>
  </si>
  <si>
    <t>เงินประกัน</t>
  </si>
  <si>
    <t>หมายเหตุ 10 รายจ่ายค้างจ่าย</t>
  </si>
  <si>
    <t>แหล่งเงิน</t>
  </si>
  <si>
    <t>แผนงาน</t>
  </si>
  <si>
    <t>งาน</t>
  </si>
  <si>
    <t>ประเภท</t>
  </si>
  <si>
    <t>โครงการ</t>
  </si>
  <si>
    <t>หมวด</t>
  </si>
  <si>
    <t>งบประมาณ</t>
  </si>
  <si>
    <t>บริหารงานทั่วไป</t>
  </si>
  <si>
    <t>หมายเหตุ 11 ฎีกาค้างจ่าย</t>
  </si>
  <si>
    <t>เลขที่ผู้เบิก</t>
  </si>
  <si>
    <t>หมายเหตุ 12 เงินรับฝาก</t>
  </si>
  <si>
    <t>เงินประกันสัญญา</t>
  </si>
  <si>
    <t>หมายเหตุ 13 หนี้สินหมุนเวียน</t>
  </si>
  <si>
    <t>........................................</t>
  </si>
  <si>
    <t>.........................................</t>
  </si>
  <si>
    <t>......................................</t>
  </si>
  <si>
    <t>หมายเหตุ 15 หนี้สินไม่หมุนเวียน</t>
  </si>
  <si>
    <t>ชื่อเจ้าหนี้</t>
  </si>
  <si>
    <t>โครงการที่ขอกู้</t>
  </si>
  <si>
    <t>หมายเหตุ 14 เจ้าหนี้เงินกู้</t>
  </si>
  <si>
    <t>จำนวนเงินที่ขอกู้</t>
  </si>
  <si>
    <t>สัญญาเงินกู้</t>
  </si>
  <si>
    <t>เลขที่</t>
  </si>
  <si>
    <t>ลงวันที่</t>
  </si>
  <si>
    <t>เงินต้นค้างชำระ</t>
  </si>
  <si>
    <t>ปีสิ้นสุดสัญญา</t>
  </si>
  <si>
    <t>หมายเหตุ 16 เงินสะสม</t>
  </si>
  <si>
    <t>รายรับจริงสูงกว่ารายจ่ายจริง</t>
  </si>
  <si>
    <t>หัก 25% ของรายรับจริงสูงกว่ารายจ่ายจริง</t>
  </si>
  <si>
    <t>(เงินทุนสำรองเงินสะสม)</t>
  </si>
  <si>
    <t>บวก</t>
  </si>
  <si>
    <t>หัก</t>
  </si>
  <si>
    <t>จ่ายขาดเงินสะสม</t>
  </si>
  <si>
    <t>เงินสะสม 30 กันยายน 2558</t>
  </si>
  <si>
    <t>เงินสะสม 30 กันยายน 2558 ประกอบด้วย</t>
  </si>
  <si>
    <t>รายละเอียดแนบท้ายหมายเหตุ 16 เงินสะสม</t>
  </si>
  <si>
    <t>จำนวนเงินที่ได้รับ</t>
  </si>
  <si>
    <t>อนุมัติ</t>
  </si>
  <si>
    <t>ก่อหนี้ผูกพัน</t>
  </si>
  <si>
    <t>เบิกจ่ายแล้ว</t>
  </si>
  <si>
    <t>คงเหลือ</t>
  </si>
  <si>
    <t>ยังไม่ก่อหนี้</t>
  </si>
  <si>
    <t>หมายเหตุ 17 เงินทุนสำรองเงินสะสม</t>
  </si>
  <si>
    <t>รายงานรายจ่ายในการดำเนินงานที่จ่ายจากเงินรายรับตามแผนงาน งบกลาง</t>
  </si>
  <si>
    <t>ตั้งแต่วันที่ 1 ตุลาคม 2557 ถึง  วันที่ 30 กันยายน 2558</t>
  </si>
  <si>
    <t>งบ</t>
  </si>
  <si>
    <t>ประมาณการ</t>
  </si>
  <si>
    <t>งบกลาง</t>
  </si>
  <si>
    <t>หมายเหตุ ระบุเงินงบประมาณหรือเงินอุดหนุนระบุวัตถุประสงค์/เฉพาะกิจ</t>
  </si>
  <si>
    <t>งานบริหารทั่วไป</t>
  </si>
  <si>
    <t>งานบริหารงานคลัง</t>
  </si>
  <si>
    <t>งบบุคลากร</t>
  </si>
  <si>
    <t>งบดำเนินงาน</t>
  </si>
  <si>
    <t>งบลงทุน</t>
  </si>
  <si>
    <t>งบรายจ่ายอื่น</t>
  </si>
  <si>
    <t>งบเงินอุดหุน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</si>
  <si>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</si>
  <si>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</si>
  <si>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</si>
  <si>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</si>
  <si>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</si>
  <si>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</si>
  <si>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</si>
  <si>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</si>
  <si>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</si>
  <si>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</si>
  <si>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รายงานรายจ่ายในการดำเนินงานที่จ่ายจากเงินรายรับตามแผนงาน บริหารงานทั่วไป</t>
  </si>
  <si>
    <t>เงินอุดหนุนระบุวัตถุประสงค์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</si>
  <si>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</si>
  <si>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งานบริหารทั่วไปเกี่ยวกับ</t>
  </si>
  <si>
    <t>การรัษาความสงบภายใน</t>
  </si>
  <si>
    <t>งานเทศกิจ</t>
  </si>
  <si>
    <t>งานป้องกันภัยฝ่าย</t>
  </si>
  <si>
    <t>พลเรือนและระงับอคคีภัย</t>
  </si>
  <si>
    <t>รายงานรายจ่ายในการดำเนินงานที่จ่ายจากเงินรายรับตามแผนงาน การศึกษา</t>
  </si>
  <si>
    <t>งานระดับก่อนวัยเรียน</t>
  </si>
  <si>
    <t>และประถมศึกษา</t>
  </si>
  <si>
    <t>กำหนดระดับ</t>
  </si>
  <si>
    <t>งานศึกษาไม่</t>
  </si>
  <si>
    <t>มัธยมศึกษา</t>
  </si>
  <si>
    <t>งานระดับ</t>
  </si>
  <si>
    <t>เกี่ยวกับการศึกษา</t>
  </si>
  <si>
    <t>รายงานรายจ่ายในการดำเนินงานที่จ่ายจากเงินรายรับตามแผนงาน สาธารณสุข</t>
  </si>
  <si>
    <t>เกี่ยวกับสาธารณสุข</t>
  </si>
  <si>
    <t>งานบริการสาธารณสุข</t>
  </si>
  <si>
    <t>และงานสาธารณสุขอื่น</t>
  </si>
  <si>
    <t>งานศูนย์บริการ</t>
  </si>
  <si>
    <t>สาธารณสุข</t>
  </si>
  <si>
    <t>รายงานรายจ่ายในการดำเนินงานที่จ่ายจากเงินรายรับตามแผนงาน สังคมสงเคราะห์</t>
  </si>
  <si>
    <t>สังคมสงเคราะห์</t>
  </si>
  <si>
    <t>งานสวัสดิการสังคม</t>
  </si>
  <si>
    <t>และสังคมสงเคราะห์</t>
  </si>
  <si>
    <t>และวิชาการ</t>
  </si>
  <si>
    <t>งานวางแผนสถิติ</t>
  </si>
  <si>
    <t>โรงพยาบาล</t>
  </si>
  <si>
    <t>รายงานรายจ่ายในการดำเนินงานที่จ่ายจากเงินรายรับตามแผนงาน เคหะและชุมชน</t>
  </si>
  <si>
    <t>เคหะและชุมชน</t>
  </si>
  <si>
    <t>งานไฟฟ้าถนน</t>
  </si>
  <si>
    <t>งานสวน</t>
  </si>
  <si>
    <t>สาธารณะ</t>
  </si>
  <si>
    <t>งานกำจัดขยะมูลฝอย</t>
  </si>
  <si>
    <t>และสิ่งปฏิกูล</t>
  </si>
  <si>
    <t>น้ำเสีย</t>
  </si>
  <si>
    <t>งานบำบัด</t>
  </si>
  <si>
    <t>การสร้างความเข้มแข็ง</t>
  </si>
  <si>
    <t>ของชุมชน</t>
  </si>
  <si>
    <t>รายงานรายจ่ายในการดำเนินงานที่จ่ายจากเงินรายรับตามแผนงาน สร้างความเข้มแข็งของชุมชน</t>
  </si>
  <si>
    <t>งานส่งเสริมและ</t>
  </si>
  <si>
    <t>สนับสนุนความ</t>
  </si>
  <si>
    <t>เข้มแข็งชุมชน</t>
  </si>
  <si>
    <t>รายงานรายจ่ายในการดำเนินงานที่จ่ายจากเงินรายรับตามแผนงาน การศาสนาวัฒนธรรมและนันทนาการ</t>
  </si>
  <si>
    <t>งานบริหารทั่วไปเกี่ยว</t>
  </si>
  <si>
    <t>กับศาสนาวัฒนธรรม</t>
  </si>
  <si>
    <t>และนันทนาการ</t>
  </si>
  <si>
    <t>นันนาการ</t>
  </si>
  <si>
    <t>งานกีฬา</t>
  </si>
  <si>
    <t>และ</t>
  </si>
  <si>
    <t>งานศาสนา</t>
  </si>
  <si>
    <t>วัฒนธรรมท้องถิ่น</t>
  </si>
  <si>
    <t>การท่องเที่ยว</t>
  </si>
  <si>
    <t>วางแผนและส่งเสริม</t>
  </si>
  <si>
    <t>งานวิชาการ</t>
  </si>
  <si>
    <t>รายงานรายจ่ายในการดำเนินงานที่จ่ายจากเงินรายรับตามแผนงาน อุตสาหกรรมและการโยธา</t>
  </si>
  <si>
    <t>อุตสาหกรรมและ</t>
  </si>
  <si>
    <t>การโยธา</t>
  </si>
  <si>
    <t>งานก่อสร้าง</t>
  </si>
  <si>
    <t>โครงสร้าง</t>
  </si>
  <si>
    <t>พื้นฐาน</t>
  </si>
  <si>
    <t>รายงานรายจ่ายในการดำเนินงานที่จ่ายจากเงินรายรับตามแผนงาน การเกษตร</t>
  </si>
  <si>
    <t>งานส่งเสริมการเกษตร</t>
  </si>
  <si>
    <t>งานอนุรักษ์</t>
  </si>
  <si>
    <t>และป่าไม้</t>
  </si>
  <si>
    <t>แหล่งน้ำ</t>
  </si>
  <si>
    <t>รายงานรายจ่ายในการดำเนินงานที่จ่ายจากเงินรายรับตามแผนงาน การพาณิชย์</t>
  </si>
  <si>
    <t>งานกิจการประปา</t>
  </si>
  <si>
    <t>งานตลาดสด</t>
  </si>
  <si>
    <t>งานโรงฆ่าสัตว์</t>
  </si>
  <si>
    <t>รายงานรายจ่ายในการดำเนินงานที่จ่ายจากเงินรายรับตามแผนงานรวม</t>
  </si>
  <si>
    <t>บริหารงาน</t>
  </si>
  <si>
    <t>ทั่วไป</t>
  </si>
  <si>
    <t>การรักษาความ</t>
  </si>
  <si>
    <t>สงบภายใน</t>
  </si>
  <si>
    <t>การศึกษา</t>
  </si>
  <si>
    <t>สังคม</t>
  </si>
  <si>
    <t>สงเคราะห์</t>
  </si>
  <si>
    <t>และชุมชน</t>
  </si>
  <si>
    <t>เคหะ</t>
  </si>
  <si>
    <t>สร้างความเข้ม</t>
  </si>
  <si>
    <t>แข็งของชุมชน</t>
  </si>
  <si>
    <t>การศาสนาวัฒนธรรม</t>
  </si>
  <si>
    <t>อุตสาหกรรม</t>
  </si>
  <si>
    <t>และการโยธา</t>
  </si>
  <si>
    <t>การเกษตร</t>
  </si>
  <si>
    <t>การพาณิชย์</t>
  </si>
  <si>
    <t>รายงานรายจ่ายในการดำเนินงานที่จ่ายจากเงินสะสม</t>
  </si>
  <si>
    <t>รายงานรายจ่ายในการดำเนินงานที่จ่ายจากเงินทุนสำรองเงินสะสม</t>
  </si>
  <si>
    <t>งบแสดงผลการดำเนินงานจ่ายจากเงินรายรับ</t>
  </si>
  <si>
    <t>รายการ</t>
  </si>
  <si>
    <t>รวมรายจ่าย</t>
  </si>
  <si>
    <t>รายจ่าย</t>
  </si>
  <si>
    <t>รายรับ</t>
  </si>
  <si>
    <t>หมวดภาษีอากร</t>
  </si>
  <si>
    <t>หมวดค่าธรรมเนียมและใบอนุญาต</t>
  </si>
  <si>
    <t>หมวดรายได่จากสาธารณูปโภคและการพาณิชย์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</si>
  <si>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</si>
  <si>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</si>
  <si>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</si>
  <si>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</si>
  <si>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หมวดเงินอุดหนุนระบุวัตถุประสงค์/เฉพาะกิจ</t>
  </si>
  <si>
    <t>รวมรายรับ</t>
  </si>
  <si>
    <t>เงินเดือน (ฝ่ายประจำ)(อุดหนุนระบุวัตถุประสงค์)</t>
  </si>
  <si>
    <t>ค่าวัสดุ(อุดหนุนระบุวัตถุประสงค์)</t>
  </si>
  <si>
    <t>ค่าที่ดินและสิ่งก่อสร้าง(อุดหนุนระบุวัตถุประสงค์)</t>
  </si>
  <si>
    <t>งบกลาง(อุดหนุนระบุวัตถุประสงค์)</t>
  </si>
  <si>
    <t>รวมรายรับสูงกว่าหรือ(ต่ำกว่า)รายจ่าย</t>
  </si>
  <si>
    <t>การ</t>
  </si>
  <si>
    <t>พาณิชย์</t>
  </si>
  <si>
    <t>งบแสดงผลการดำเนินงานจ่ายจากเงินรายรับและเงินสะสม</t>
  </si>
  <si>
    <t>งบแสดงผลการดำเนินงานจ่ายจากเงินรายรับ เงินสะสมและเงินทุนสำรองเงินสะสม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</si>
  <si>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 และเงินกู้</t>
  </si>
  <si>
    <t>1. ยานพาหนะและขนส่ง</t>
  </si>
  <si>
    <t>2. เครื่องใช้สำนักงาน</t>
  </si>
  <si>
    <t>3. เครื่องมือเครื่องใช้และอุปกรณ์</t>
  </si>
  <si>
    <t xml:space="preserve">   3.1 ในการโยธา</t>
  </si>
  <si>
    <t xml:space="preserve">   3.2 ในการศึกษา</t>
  </si>
  <si>
    <t>4. งานบ้านงานครัว</t>
  </si>
  <si>
    <t>งบทดลอง (หลังปิดบัญชี)</t>
  </si>
  <si>
    <t>รหัสบัญชี</t>
  </si>
  <si>
    <t>เดบิต</t>
  </si>
  <si>
    <t>เครดิต</t>
  </si>
  <si>
    <t>องค์การบริหารส่วนตำบลบางใบไม้ อำเภอเมืองฯ จังหวัดสุราษฎร์ธานี</t>
  </si>
  <si>
    <t>งบรายรับ-รายจ่ายตามงบประมาณ ประจำปี  2557</t>
  </si>
  <si>
    <t>ตังแต่วันที่  1  ตุลาคม  2556  ถึงวันที่  30  กันยายน  2557</t>
  </si>
  <si>
    <t>รายรับจริง</t>
  </si>
  <si>
    <t>สูง / ต่ำ</t>
  </si>
  <si>
    <t>รายรับตามประมาณการ</t>
  </si>
  <si>
    <t>ภาษีอากร</t>
  </si>
  <si>
    <t>ค่าธรรมเนียม 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</si>
  <si>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</si>
  <si>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</si>
  <si>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</si>
  <si>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</si>
  <si>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</si>
  <si>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เงินอุดหนุนทั่วไป(ตามอำนาจหน้าที่ฯ)</t>
  </si>
  <si>
    <t>รวมเงินตามประมาณการรายรับทั้งสิ้น</t>
  </si>
  <si>
    <t>รายจ่ายจริง</t>
  </si>
  <si>
    <t>รายจ่ายตามประมาณการ</t>
  </si>
  <si>
    <t>ร่ายจ่ายอื่น</t>
  </si>
  <si>
    <t>รวมเงินตามประมาณการรายจ่ายทั้งสิ้น</t>
  </si>
  <si>
    <t>สูงกว่า</t>
  </si>
  <si>
    <t>รายรับ                                                  รายจ่าย</t>
  </si>
  <si>
    <t>ต่ำกว่า</t>
  </si>
  <si>
    <t xml:space="preserve">       (นางผกากรอง  สำลี)                (นางเนาวรัตน์  เพ็ชรรัตน์)                    (นายจำลอง  เมืองราช)</t>
  </si>
  <si>
    <t xml:space="preserve">       ผู้อำนวยการกองคลัง          ปลัดองค์การบริหารส่วนตำบลบางใบไม้   นายกองค์การบริหารส่วนตำบลบางใบไม้</t>
  </si>
  <si>
    <t>เงินอุดหนุนทั่วไป(ระบุวัตถุประสงค์/เฉพาะกิจ)</t>
  </si>
  <si>
    <t>เทศบาลตำบลภูวง</t>
  </si>
  <si>
    <t>ณ   วันที่  30 กันยายน  2558</t>
  </si>
  <si>
    <t>เงินฝากธนาคาร กรุงไทย - ประเภทออมทรัพย์   (436-1-10130-2)</t>
  </si>
  <si>
    <t>022</t>
  </si>
  <si>
    <t>เงินฝากธนาคารกรุงไทย - ประเภทประจำ    (436-2-03083-2)</t>
  </si>
  <si>
    <t>023</t>
  </si>
  <si>
    <t>เงินฝากธนาคาร ธกส.   -  ประเภทออมทรัพย์    (273-2-36606-0)</t>
  </si>
  <si>
    <t>เงินฝากธนาคารออมสิน - ประเภทประจำ  (361-1-6000-100-0)</t>
  </si>
  <si>
    <t>เงินฝาก ธกส. - ประเภทออมทรัพย์ (020046006458)</t>
  </si>
  <si>
    <t>เงินฝาก ธกส. - ประเภทประจำ (310000652100)</t>
  </si>
  <si>
    <t>เงินฝากกองทุนส่งเสริมกิจการเทศบาล  (ก.ส.ท.)</t>
  </si>
  <si>
    <t>701</t>
  </si>
  <si>
    <t>ลูกหนี้- เงินยืมเงินงบประมาณ</t>
  </si>
  <si>
    <t>090</t>
  </si>
  <si>
    <t>ลูกหนี้เงินสะสม</t>
  </si>
  <si>
    <t>รายได้รัฐบาลค้างรับ</t>
  </si>
  <si>
    <t xml:space="preserve">          เงินทุนสำรองเงินสะสม</t>
  </si>
  <si>
    <t>เจ้าหนี้เงินสะสม</t>
  </si>
  <si>
    <t xml:space="preserve">          รายจ่ายผลัดส่งใบสำคัญ</t>
  </si>
  <si>
    <t xml:space="preserve">          เจ้าหนี้เงินสะสม</t>
  </si>
  <si>
    <t xml:space="preserve"> </t>
  </si>
  <si>
    <t xml:space="preserve">            (นายประยูร  จันปุ่ม)</t>
  </si>
  <si>
    <t xml:space="preserve">   นายกเทศมนตรีตำบลภูวง</t>
  </si>
  <si>
    <t xml:space="preserve">           ผู้อำนวยการกองคลัง                      </t>
  </si>
  <si>
    <t xml:space="preserve">                                      (นายเดวิท  แจ่มจิตต์)                           (นายสิรเศรษฐ์  เวียงเพิ่ม)                               </t>
  </si>
  <si>
    <t>งบก่อนปิดบัญชี 58</t>
  </si>
  <si>
    <t>เงินอุดหนุนทั่วไปกำหนดวัตถุประสงค์ค้างจ่าย</t>
  </si>
  <si>
    <t>เงินฝากธนาคารกรุงไทย - ประเภทประจำ     เลขที่ 436-2-03083-2</t>
  </si>
  <si>
    <t>เงินฝากธนาคารกรุงไทย - ประเภทออมทรัพย์ เลขที่ 436-1-10130-2</t>
  </si>
  <si>
    <t>เงินฝากธนาคาร ธกส.   - ประเภทออมทรัพย์ เลขที่ 273-2-36606-0</t>
  </si>
  <si>
    <t>เงินฝากธนาคารออมสิน - ประเภทประจำ     เลขที่ 361-1-6000-100-0</t>
  </si>
  <si>
    <t>เงินฝากธนาคาร ธกส.   - ประเภทออมทรัพย์ เลขที่ 020046006458</t>
  </si>
  <si>
    <t>เงินฝากธนาคาร ธกส.   - ประเภทประจำ     เลขที่ 310000652100</t>
  </si>
  <si>
    <t>เงินอุดหนุนทั่วไปกำหนดวัตถุประสงค์ - ค่าตอบแทน ผู้ดูแลเด็ก</t>
  </si>
  <si>
    <t>หมายเหตุ 6 ลูกหนี้เงินสะสม</t>
  </si>
  <si>
    <t>ลูกหนี้เงินสะสม - เงินอุดหนุนทั่วไปกำหนดวัตถุประสงค์ - ค่าตอบแทน ผดด.</t>
  </si>
  <si>
    <t>บริหารงานคลัง</t>
  </si>
  <si>
    <t>เงินเดือน</t>
  </si>
  <si>
    <t>ค่าตอบแทนพนักงานจ้าง</t>
  </si>
  <si>
    <t>ค่าประโยชน์ตอบแทนอื่นเป็นกรณีพิเศษ</t>
  </si>
  <si>
    <t>รักษาความสงบภายใน</t>
  </si>
  <si>
    <t>แผนและสถิติ</t>
  </si>
  <si>
    <t>บริหารทั่วไปเกี่ยวกับการศึกษา</t>
  </si>
  <si>
    <t>บริหารทั่วไปเกี่ยวกับรักษาความสงบภายใน</t>
  </si>
  <si>
    <t>บริหารทั่วไปเกี่ยวกับสังคมสงเคราะห์</t>
  </si>
  <si>
    <t>อุตสาหกรรมและการโยธา</t>
  </si>
  <si>
    <t>บริหารทั่วไปเกี่ยวกับ</t>
  </si>
  <si>
    <t>อุตสาหกรรมและโยธา</t>
  </si>
  <si>
    <t>เงินสมทบกองทุนประกันสังคม</t>
  </si>
  <si>
    <t>เงินสมทบกองทุนประกันสังคมของพนักงานจ้าง</t>
  </si>
  <si>
    <t>โครงสร้างพื้นฐาน</t>
  </si>
  <si>
    <t>ค่าสิ่งสาธารณูปโภค</t>
  </si>
  <si>
    <t>โครงการก่อสร้างถนนลูกรัง ม.2</t>
  </si>
  <si>
    <t>โครงการซ่อมแซมถนนลูกรัง ม.1-7</t>
  </si>
  <si>
    <t>โครงการก่อสร้างถนนคอนกรีตเสริมเหล็ก ม.2</t>
  </si>
  <si>
    <t>โครงการก่อสร้างถนนคอนกรีตเสริมเหล็ก (ถนนสาย</t>
  </si>
  <si>
    <t>เศรษฐกิจเรียบภูผาขามสามแยกทางไปวัดคำน้ำเย็น)</t>
  </si>
  <si>
    <t>หมายเหตุ 10 อุดหนุนทั่วไปกำหนดวัตถุประสงค์ค้างจ่าย</t>
  </si>
  <si>
    <t>นอกงบประมาณ</t>
  </si>
  <si>
    <t>ประกันสังคม ผดด.</t>
  </si>
  <si>
    <t>เบี้ยยังชีพผู้สูงอายุ</t>
  </si>
  <si>
    <t>โครงการหลักประกันรายได้แก่ผู้สูงอายุ</t>
  </si>
  <si>
    <t>เบี้ยยังชีพผู้พิการ</t>
  </si>
  <si>
    <t>เสริมสร้างสวัสดิการทางสังคมให้แก่ผู้พิการ</t>
  </si>
  <si>
    <t>โครงการป้องกันและแก้ปัญหายาเสพติด</t>
  </si>
  <si>
    <t>เงินภาษีหัก ณ ที่จ่าย</t>
  </si>
  <si>
    <t>ทั้งนี้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 จำนวน.......5,000,000.-........บาท</t>
  </si>
  <si>
    <t>เงินสะสม 1 ตุลาคม 2558</t>
  </si>
  <si>
    <t>รับจริงสูงกว่ารายจ่ายจริงหลังหลักเงินทุนสำรองเงินสะสม</t>
  </si>
  <si>
    <t>ค่าปรับผิดสัญญา</t>
  </si>
  <si>
    <t>เงินอุดหนุนทั่วไปกำหนดวัตถุประสงค์-เพื่อพัฒนาประเทศ</t>
  </si>
  <si>
    <t>1. เงินฝาก กสท.</t>
  </si>
  <si>
    <t>2.เงินสะสมที่สามารถนำไปใช้ได้</t>
  </si>
  <si>
    <t>ทั้งนี้ในปีงบประมาณ 2558 ได้รับอนุมัติให้จ่ายเงินสะสมที่อยู่ระหว่างดำเนินการจำนวน 4,140,000.00 บาท</t>
  </si>
  <si>
    <t>และจะเบิกจ่ายในปีงบประมาณต่อไป ตามรายละเอียดแนบท้ายหมายเหตุ 16</t>
  </si>
  <si>
    <t>ค่าก่อสร้างสิ่งสาธารณู</t>
  </si>
  <si>
    <t>ปโภค</t>
  </si>
  <si>
    <t>สะพานข้ามห้วย</t>
  </si>
  <si>
    <t>บังอี่ ม.2</t>
  </si>
  <si>
    <t>เงินอุดหนุนเฉพาะกิจ</t>
  </si>
  <si>
    <t>ค่าที่ดินและสิ่งก่อสร้าง(อุดหนุนเฉพาะกิจ)</t>
  </si>
  <si>
    <t>ค่าครุภัณฑ์(อุดหนุนเฉพาะกิจ)</t>
  </si>
  <si>
    <t>ค่าใช้สอย(อุดหนุนระบุวัตถุประสงค์</t>
  </si>
  <si>
    <t>หมวดรายได้จากทรัพย์สิน</t>
  </si>
  <si>
    <t xml:space="preserve">   นักวิชาการพัสดุรักษาราชการแทน                      ปลัดเทศบาลตำบลภูวง </t>
  </si>
  <si>
    <t xml:space="preserve">         (นายเดวิท  แจ่มจิตต์)</t>
  </si>
  <si>
    <t>ตำแหน่ง นักวิชาการพัสดุรักษราชการแทน</t>
  </si>
  <si>
    <t>ผู้อำนวยการกองคลัง</t>
  </si>
  <si>
    <t>(นายสิรเศรษฐ์  เวียงเพิ่ม)</t>
  </si>
  <si>
    <t>ตำแหน่ง ปลัดเทศบาลตำบลภูวง</t>
  </si>
  <si>
    <t xml:space="preserve">         (นายสิรเศรษฐ์  เวียงเพิ่ม)</t>
  </si>
  <si>
    <t xml:space="preserve">     ตำแหน่ง ปลัดเทศบาลตำบลภูวง</t>
  </si>
  <si>
    <t>ตำแหน่ง นายกเทศมนตรีตำบลภูวง</t>
  </si>
  <si>
    <t xml:space="preserve">                       (นายประยูร  จันปุ่ม)</t>
  </si>
  <si>
    <t xml:space="preserve">          ผู้อำนวยการกองคลัง</t>
  </si>
  <si>
    <t>ตำแหน่ง นักวิชาการพัสดุรักษาราชการแทน</t>
  </si>
  <si>
    <t xml:space="preserve">              (นายเดวิท  แจ่มจิตต์)</t>
  </si>
  <si>
    <t xml:space="preserve">              ผู้อำนวยการกองคลัง</t>
  </si>
  <si>
    <t xml:space="preserve">                     (นายสิรเศรษฐ์  เวียงเพิ่ม)</t>
  </si>
  <si>
    <t xml:space="preserve">                    ตำแหน่ง ปลัดเทศบาลตำบลภูวง</t>
  </si>
  <si>
    <t xml:space="preserve">         (นายประยูร  จันปุ่ม)</t>
  </si>
  <si>
    <t xml:space="preserve">                             (นายเดวิท  แจ่มจิตต์)</t>
  </si>
  <si>
    <t xml:space="preserve">             ตำแหน่ง นักวิชาการพัสดุรักษาราชการแทน</t>
  </si>
  <si>
    <t xml:space="preserve">        (นายประยูร  จันปุ่ม)</t>
  </si>
  <si>
    <t xml:space="preserve">          เงินสะสม (หมายเหตุ 16)</t>
  </si>
  <si>
    <t xml:space="preserve">          เงินรับฝาก (หมายเหตุ 12)</t>
  </si>
  <si>
    <t xml:space="preserve">          รายจ่ายค้างจ่าย (หมายเหตุ  10)</t>
  </si>
  <si>
    <t xml:space="preserve">          เงินอุดหนุนทั่วไปกำหนดวัตถุประสงค์ค้างจ่าย (หมายเหตุ 10)</t>
  </si>
  <si>
    <t>โครงการก่อสร้างถนนคอนกรีตเสริมเหล็ก(สายเศรษฐกิจเลียบภูผากูด) ม.2</t>
  </si>
  <si>
    <t>โครงการก่อสร้างถนนคอนกรีตเสริมเหล็ก(สายเศรษฐกิจเลียบภูผาขาม) ม.5</t>
  </si>
  <si>
    <t>โครงการก่อสร้างสะพานคอนกรีตเสริมเหล็กสำหรับคนเดินขามห้วยบังอี่) ม.5</t>
  </si>
  <si>
    <t>ค่าตอบแทนคณะกรรมการตรวจการจ้าง</t>
  </si>
  <si>
    <t>ค่าตอบแทนผู้ปฏิบัติราชการอันเป็นประโยชน์ฯ</t>
  </si>
  <si>
    <t>ค่ารักษาพยาบาล 2557</t>
  </si>
  <si>
    <t>หมายเหตุประกอบงบแสดงฐานะการเงิน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</si>
</sst>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b/>
      <sz val="13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8"/>
      <color theme="1"/>
      <name val="TH SarabunPSK"/>
      <family val="2"/>
    </font>
    <font>
      <sz val="16"/>
      <color indexed="8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3" fillId="0" borderId="3" xfId="1" applyFont="1" applyBorder="1"/>
    <xf numFmtId="0" fontId="3" fillId="0" borderId="0" xfId="0" applyFont="1" applyAlignment="1">
      <alignment horizontal="center"/>
    </xf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0" xfId="0" applyFont="1" applyAlignment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0" fontId="2" fillId="0" borderId="7" xfId="0" applyFont="1" applyBorder="1"/>
    <xf numFmtId="43" fontId="2" fillId="0" borderId="7" xfId="1" applyFont="1" applyBorder="1"/>
    <xf numFmtId="43" fontId="3" fillId="0" borderId="5" xfId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3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 vertical="center"/>
    </xf>
    <xf numFmtId="43" fontId="3" fillId="0" borderId="0" xfId="1" applyFont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/>
    <xf numFmtId="43" fontId="3" fillId="0" borderId="6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43" fontId="2" fillId="0" borderId="13" xfId="1" applyFont="1" applyBorder="1"/>
    <xf numFmtId="43" fontId="3" fillId="0" borderId="6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4" fillId="0" borderId="6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0" fontId="5" fillId="0" borderId="5" xfId="0" applyFont="1" applyBorder="1"/>
    <xf numFmtId="43" fontId="6" fillId="0" borderId="8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43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43" fontId="8" fillId="0" borderId="16" xfId="0" applyNumberFormat="1" applyFont="1" applyBorder="1"/>
    <xf numFmtId="43" fontId="7" fillId="0" borderId="7" xfId="0" applyNumberFormat="1" applyFont="1" applyBorder="1" applyAlignment="1">
      <alignment horizontal="center" vertical="center"/>
    </xf>
    <xf numFmtId="43" fontId="8" fillId="0" borderId="7" xfId="1" applyFont="1" applyBorder="1"/>
    <xf numFmtId="0" fontId="8" fillId="0" borderId="7" xfId="0" applyFont="1" applyBorder="1"/>
    <xf numFmtId="43" fontId="7" fillId="0" borderId="7" xfId="1" applyFont="1" applyBorder="1"/>
    <xf numFmtId="0" fontId="8" fillId="0" borderId="8" xfId="0" applyFont="1" applyBorder="1"/>
    <xf numFmtId="43" fontId="8" fillId="0" borderId="17" xfId="0" applyNumberFormat="1" applyFont="1" applyBorder="1"/>
    <xf numFmtId="43" fontId="7" fillId="0" borderId="8" xfId="0" applyNumberFormat="1" applyFont="1" applyBorder="1" applyAlignment="1">
      <alignment horizontal="center" vertical="center"/>
    </xf>
    <xf numFmtId="43" fontId="8" fillId="0" borderId="8" xfId="1" applyFont="1" applyBorder="1"/>
    <xf numFmtId="0" fontId="7" fillId="0" borderId="14" xfId="0" applyFont="1" applyBorder="1" applyAlignment="1">
      <alignment horizontal="center"/>
    </xf>
    <xf numFmtId="43" fontId="7" fillId="0" borderId="18" xfId="1" applyFont="1" applyBorder="1"/>
    <xf numFmtId="43" fontId="7" fillId="0" borderId="14" xfId="1" applyFont="1" applyBorder="1"/>
    <xf numFmtId="0" fontId="9" fillId="0" borderId="7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4" xfId="0" applyFont="1" applyBorder="1"/>
    <xf numFmtId="43" fontId="7" fillId="0" borderId="14" xfId="0" applyNumberFormat="1" applyFont="1" applyBorder="1" applyAlignment="1">
      <alignment horizontal="center" vertical="center"/>
    </xf>
    <xf numFmtId="43" fontId="8" fillId="0" borderId="14" xfId="1" applyFont="1" applyBorder="1"/>
    <xf numFmtId="43" fontId="8" fillId="0" borderId="19" xfId="0" applyNumberFormat="1" applyFont="1" applyBorder="1"/>
    <xf numFmtId="43" fontId="8" fillId="0" borderId="0" xfId="1" applyFont="1"/>
    <xf numFmtId="43" fontId="10" fillId="0" borderId="6" xfId="1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3" fillId="0" borderId="7" xfId="0" applyFont="1" applyBorder="1"/>
    <xf numFmtId="0" fontId="3" fillId="0" borderId="6" xfId="0" applyFont="1" applyBorder="1"/>
    <xf numFmtId="0" fontId="12" fillId="0" borderId="5" xfId="0" applyFont="1" applyBorder="1" applyAlignment="1">
      <alignment horizontal="center"/>
    </xf>
    <xf numFmtId="43" fontId="12" fillId="0" borderId="5" xfId="1" applyFont="1" applyBorder="1" applyAlignment="1">
      <alignment horizontal="center"/>
    </xf>
    <xf numFmtId="0" fontId="11" fillId="0" borderId="5" xfId="0" applyFont="1" applyBorder="1"/>
    <xf numFmtId="43" fontId="11" fillId="0" borderId="5" xfId="1" applyFont="1" applyBorder="1"/>
    <xf numFmtId="49" fontId="12" fillId="0" borderId="5" xfId="0" applyNumberFormat="1" applyFont="1" applyBorder="1" applyAlignment="1">
      <alignment horizontal="center"/>
    </xf>
    <xf numFmtId="43" fontId="12" fillId="0" borderId="14" xfId="1" applyFont="1" applyBorder="1"/>
    <xf numFmtId="0" fontId="12" fillId="0" borderId="5" xfId="0" applyFont="1" applyBorder="1"/>
    <xf numFmtId="43" fontId="11" fillId="0" borderId="5" xfId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43" fontId="12" fillId="0" borderId="5" xfId="1" applyFont="1" applyBorder="1" applyAlignment="1">
      <alignment horizontal="right"/>
    </xf>
    <xf numFmtId="0" fontId="12" fillId="0" borderId="3" xfId="0" applyFont="1" applyBorder="1" applyAlignment="1">
      <alignment horizontal="left" vertical="center"/>
    </xf>
    <xf numFmtId="43" fontId="12" fillId="0" borderId="3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20" xfId="0" applyFont="1" applyBorder="1"/>
    <xf numFmtId="49" fontId="11" fillId="0" borderId="20" xfId="0" applyNumberFormat="1" applyFont="1" applyBorder="1" applyAlignment="1">
      <alignment horizontal="center"/>
    </xf>
    <xf numFmtId="43" fontId="11" fillId="0" borderId="20" xfId="1" applyFont="1" applyBorder="1"/>
    <xf numFmtId="0" fontId="11" fillId="0" borderId="7" xfId="0" applyFont="1" applyBorder="1"/>
    <xf numFmtId="49" fontId="11" fillId="0" borderId="7" xfId="0" applyNumberFormat="1" applyFont="1" applyBorder="1" applyAlignment="1">
      <alignment horizontal="center"/>
    </xf>
    <xf numFmtId="43" fontId="11" fillId="0" borderId="7" xfId="1" applyFont="1" applyBorder="1"/>
    <xf numFmtId="43" fontId="11" fillId="0" borderId="6" xfId="1" applyFont="1" applyBorder="1"/>
    <xf numFmtId="49" fontId="11" fillId="0" borderId="8" xfId="0" applyNumberFormat="1" applyFont="1" applyBorder="1" applyAlignment="1">
      <alignment horizontal="center"/>
    </xf>
    <xf numFmtId="43" fontId="11" fillId="0" borderId="8" xfId="1" applyFont="1" applyBorder="1"/>
    <xf numFmtId="43" fontId="11" fillId="0" borderId="8" xfId="1" applyFont="1" applyFill="1" applyBorder="1"/>
    <xf numFmtId="43" fontId="11" fillId="0" borderId="20" xfId="1" applyFont="1" applyFill="1" applyBorder="1"/>
    <xf numFmtId="0" fontId="11" fillId="0" borderId="21" xfId="0" applyFont="1" applyBorder="1" applyAlignment="1">
      <alignment shrinkToFit="1"/>
    </xf>
    <xf numFmtId="0" fontId="11" fillId="0" borderId="22" xfId="0" applyFont="1" applyBorder="1"/>
    <xf numFmtId="0" fontId="11" fillId="0" borderId="10" xfId="0" applyFont="1" applyBorder="1"/>
    <xf numFmtId="0" fontId="11" fillId="0" borderId="23" xfId="0" applyFont="1" applyBorder="1"/>
    <xf numFmtId="43" fontId="11" fillId="0" borderId="24" xfId="1" applyFont="1" applyBorder="1"/>
    <xf numFmtId="43" fontId="11" fillId="0" borderId="0" xfId="1" applyFont="1"/>
    <xf numFmtId="43" fontId="11" fillId="0" borderId="21" xfId="1" applyFont="1" applyBorder="1"/>
    <xf numFmtId="43" fontId="0" fillId="0" borderId="0" xfId="0" applyNumberFormat="1"/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43" fontId="2" fillId="0" borderId="0" xfId="0" applyNumberFormat="1" applyFont="1"/>
    <xf numFmtId="43" fontId="2" fillId="0" borderId="3" xfId="1" applyFont="1" applyBorder="1"/>
    <xf numFmtId="43" fontId="3" fillId="0" borderId="25" xfId="1" applyFont="1" applyBorder="1"/>
    <xf numFmtId="43" fontId="2" fillId="0" borderId="0" xfId="1" applyFont="1" applyBorder="1"/>
    <xf numFmtId="43" fontId="3" fillId="0" borderId="0" xfId="1" applyFont="1" applyBorder="1"/>
    <xf numFmtId="0" fontId="11" fillId="0" borderId="0" xfId="0" applyFont="1" applyBorder="1"/>
    <xf numFmtId="0" fontId="2" fillId="0" borderId="6" xfId="0" applyFont="1" applyBorder="1" applyAlignment="1">
      <alignment horizontal="center"/>
    </xf>
    <xf numFmtId="0" fontId="14" fillId="0" borderId="5" xfId="0" applyFont="1" applyBorder="1"/>
    <xf numFmtId="0" fontId="15" fillId="0" borderId="5" xfId="0" applyFont="1" applyBorder="1"/>
    <xf numFmtId="0" fontId="16" fillId="0" borderId="5" xfId="0" applyFont="1" applyBorder="1"/>
    <xf numFmtId="0" fontId="5" fillId="0" borderId="6" xfId="0" applyFont="1" applyBorder="1"/>
    <xf numFmtId="43" fontId="2" fillId="0" borderId="8" xfId="1" applyFont="1" applyBorder="1"/>
    <xf numFmtId="0" fontId="5" fillId="0" borderId="8" xfId="0" applyFont="1" applyBorder="1"/>
    <xf numFmtId="0" fontId="15" fillId="0" borderId="8" xfId="0" applyFont="1" applyBorder="1"/>
    <xf numFmtId="0" fontId="15" fillId="0" borderId="6" xfId="0" applyFont="1" applyBorder="1"/>
    <xf numFmtId="0" fontId="13" fillId="0" borderId="5" xfId="0" applyFont="1" applyBorder="1" applyAlignment="1">
      <alignment horizontal="center"/>
    </xf>
    <xf numFmtId="0" fontId="17" fillId="0" borderId="0" xfId="0" applyFont="1" applyFill="1" applyBorder="1" applyAlignment="1"/>
    <xf numFmtId="43" fontId="17" fillId="0" borderId="0" xfId="1" applyFont="1" applyFill="1" applyBorder="1" applyAlignment="1">
      <alignment horizontal="center"/>
    </xf>
    <xf numFmtId="43" fontId="11" fillId="0" borderId="0" xfId="1" applyFont="1" applyFill="1" applyBorder="1"/>
    <xf numFmtId="43" fontId="2" fillId="0" borderId="4" xfId="1" applyFont="1" applyBorder="1"/>
    <xf numFmtId="43" fontId="4" fillId="0" borderId="5" xfId="1" applyFont="1" applyBorder="1"/>
    <xf numFmtId="43" fontId="6" fillId="0" borderId="5" xfId="1" applyFont="1" applyBorder="1"/>
    <xf numFmtId="43" fontId="18" fillId="0" borderId="6" xfId="1" applyFont="1" applyBorder="1" applyAlignment="1">
      <alignment horizontal="center" vertical="center"/>
    </xf>
    <xf numFmtId="43" fontId="18" fillId="0" borderId="8" xfId="1" applyFont="1" applyBorder="1" applyAlignment="1">
      <alignment horizontal="center" vertical="center"/>
    </xf>
    <xf numFmtId="0" fontId="13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5" xfId="0" applyFont="1" applyBorder="1"/>
    <xf numFmtId="43" fontId="5" fillId="0" borderId="5" xfId="1" applyFont="1" applyBorder="1"/>
    <xf numFmtId="43" fontId="13" fillId="0" borderId="5" xfId="1" applyFont="1" applyBorder="1"/>
    <xf numFmtId="43" fontId="19" fillId="0" borderId="6" xfId="1" applyFont="1" applyBorder="1" applyAlignment="1">
      <alignment horizontal="center" vertical="center"/>
    </xf>
    <xf numFmtId="43" fontId="19" fillId="0" borderId="8" xfId="1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3" fillId="0" borderId="7" xfId="0" applyFont="1" applyBorder="1"/>
    <xf numFmtId="43" fontId="6" fillId="0" borderId="18" xfId="1" applyFont="1" applyBorder="1"/>
    <xf numFmtId="43" fontId="5" fillId="0" borderId="7" xfId="1" applyFont="1" applyBorder="1"/>
    <xf numFmtId="43" fontId="6" fillId="0" borderId="14" xfId="1" applyFont="1" applyBorder="1"/>
    <xf numFmtId="43" fontId="6" fillId="0" borderId="7" xfId="1" applyFont="1" applyBorder="1"/>
    <xf numFmtId="43" fontId="20" fillId="0" borderId="16" xfId="0" applyNumberFormat="1" applyFont="1" applyBorder="1"/>
    <xf numFmtId="43" fontId="4" fillId="0" borderId="7" xfId="0" applyNumberFormat="1" applyFont="1" applyBorder="1" applyAlignment="1">
      <alignment horizontal="center" vertical="center"/>
    </xf>
    <xf numFmtId="43" fontId="14" fillId="0" borderId="7" xfId="1" applyFont="1" applyBorder="1"/>
    <xf numFmtId="43" fontId="4" fillId="0" borderId="8" xfId="0" applyNumberFormat="1" applyFont="1" applyBorder="1" applyAlignment="1">
      <alignment horizontal="center" vertical="center"/>
    </xf>
    <xf numFmtId="43" fontId="8" fillId="0" borderId="16" xfId="1" applyFont="1" applyBorder="1"/>
    <xf numFmtId="43" fontId="8" fillId="0" borderId="17" xfId="1" applyFont="1" applyBorder="1"/>
    <xf numFmtId="43" fontId="5" fillId="0" borderId="16" xfId="1" applyFont="1" applyBorder="1"/>
    <xf numFmtId="43" fontId="5" fillId="0" borderId="14" xfId="1" applyFont="1" applyBorder="1"/>
    <xf numFmtId="43" fontId="11" fillId="0" borderId="2" xfId="1" applyFont="1" applyBorder="1" applyAlignment="1">
      <alignment horizontal="right"/>
    </xf>
    <xf numFmtId="43" fontId="11" fillId="0" borderId="0" xfId="1" applyFont="1" applyBorder="1"/>
    <xf numFmtId="43" fontId="8" fillId="0" borderId="26" xfId="1" applyFont="1" applyBorder="1"/>
    <xf numFmtId="43" fontId="8" fillId="0" borderId="27" xfId="1" applyFont="1" applyBorder="1"/>
    <xf numFmtId="43" fontId="8" fillId="0" borderId="10" xfId="1" applyFont="1" applyBorder="1"/>
    <xf numFmtId="43" fontId="8" fillId="0" borderId="0" xfId="1" applyFont="1" applyBorder="1"/>
    <xf numFmtId="43" fontId="13" fillId="0" borderId="7" xfId="1" applyFont="1" applyBorder="1"/>
    <xf numFmtId="0" fontId="21" fillId="0" borderId="0" xfId="0" applyFont="1"/>
    <xf numFmtId="43" fontId="11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5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3" fontId="3" fillId="0" borderId="6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3" fontId="7" fillId="0" borderId="6" xfId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workbookViewId="0">
      <selection activeCell="A21" sqref="A21"/>
    </sheetView>
  </sheetViews>
  <sheetFormatPr defaultRowHeight="14.25" x14ac:dyDescent="0.2"/>
  <cols>
    <col min="1" max="1" width="48.75" bestFit="1" customWidth="1"/>
    <col min="3" max="4" width="13.75" bestFit="1" customWidth="1"/>
    <col min="5" max="5" width="14" customWidth="1"/>
    <col min="6" max="6" width="14.5" customWidth="1"/>
    <col min="7" max="7" width="17.75" customWidth="1"/>
  </cols>
  <sheetData>
    <row r="1" spans="1:6" ht="21" x14ac:dyDescent="0.35">
      <c r="A1" s="172" t="s">
        <v>297</v>
      </c>
      <c r="B1" s="172"/>
      <c r="C1" s="172"/>
      <c r="D1" s="172"/>
      <c r="F1" s="115">
        <f>C5+C6+C7+C8+C9+C10</f>
        <v>25808895.219999999</v>
      </c>
    </row>
    <row r="2" spans="1:6" ht="21" x14ac:dyDescent="0.35">
      <c r="A2" s="172" t="s">
        <v>268</v>
      </c>
      <c r="B2" s="172"/>
      <c r="C2" s="172"/>
      <c r="D2" s="172"/>
    </row>
    <row r="3" spans="1:6" ht="21" x14ac:dyDescent="0.35">
      <c r="A3" s="173" t="s">
        <v>298</v>
      </c>
      <c r="B3" s="173"/>
      <c r="C3" s="173"/>
      <c r="D3" s="173"/>
      <c r="E3" t="s">
        <v>322</v>
      </c>
    </row>
    <row r="4" spans="1:6" ht="21" x14ac:dyDescent="0.35">
      <c r="A4" s="83" t="s">
        <v>239</v>
      </c>
      <c r="B4" s="83" t="s">
        <v>269</v>
      </c>
      <c r="C4" s="84" t="s">
        <v>270</v>
      </c>
      <c r="D4" s="84" t="s">
        <v>271</v>
      </c>
      <c r="E4" s="84" t="s">
        <v>270</v>
      </c>
      <c r="F4" s="84" t="s">
        <v>271</v>
      </c>
    </row>
    <row r="5" spans="1:6" ht="21" x14ac:dyDescent="0.35">
      <c r="A5" s="100" t="s">
        <v>299</v>
      </c>
      <c r="B5" s="101" t="s">
        <v>300</v>
      </c>
      <c r="C5" s="102">
        <v>13880138.039999999</v>
      </c>
      <c r="D5" s="103"/>
      <c r="E5" s="112">
        <v>13880138.039999999</v>
      </c>
      <c r="F5" s="112"/>
    </row>
    <row r="6" spans="1:6" ht="21" x14ac:dyDescent="0.35">
      <c r="A6" s="97" t="s">
        <v>301</v>
      </c>
      <c r="B6" s="98" t="s">
        <v>302</v>
      </c>
      <c r="C6" s="99">
        <v>7107152.1900000004</v>
      </c>
      <c r="D6" s="99"/>
      <c r="E6" s="99">
        <v>7107152.1900000004</v>
      </c>
      <c r="F6" s="99"/>
    </row>
    <row r="7" spans="1:6" ht="21" x14ac:dyDescent="0.35">
      <c r="A7" s="97" t="s">
        <v>303</v>
      </c>
      <c r="B7" s="98" t="s">
        <v>300</v>
      </c>
      <c r="C7" s="99">
        <v>3376.77</v>
      </c>
      <c r="D7" s="99"/>
      <c r="E7" s="99">
        <v>3376.77</v>
      </c>
      <c r="F7" s="99"/>
    </row>
    <row r="8" spans="1:6" ht="21" x14ac:dyDescent="0.35">
      <c r="A8" s="97" t="s">
        <v>304</v>
      </c>
      <c r="B8" s="98" t="s">
        <v>302</v>
      </c>
      <c r="C8" s="99">
        <v>1094032.3999999999</v>
      </c>
      <c r="D8" s="99"/>
      <c r="E8" s="99">
        <v>1094032.3999999999</v>
      </c>
      <c r="F8" s="99"/>
    </row>
    <row r="9" spans="1:6" ht="21" x14ac:dyDescent="0.35">
      <c r="A9" s="97" t="s">
        <v>305</v>
      </c>
      <c r="B9" s="98" t="s">
        <v>300</v>
      </c>
      <c r="C9" s="99">
        <v>1718710.89</v>
      </c>
      <c r="D9" s="99"/>
      <c r="E9" s="99">
        <v>1718710.89</v>
      </c>
      <c r="F9" s="99"/>
    </row>
    <row r="10" spans="1:6" ht="21" x14ac:dyDescent="0.35">
      <c r="A10" s="97" t="s">
        <v>306</v>
      </c>
      <c r="B10" s="98" t="s">
        <v>302</v>
      </c>
      <c r="C10" s="99">
        <v>2005484.93</v>
      </c>
      <c r="D10" s="99"/>
      <c r="E10" s="99">
        <v>2005484.93</v>
      </c>
      <c r="F10" s="99"/>
    </row>
    <row r="11" spans="1:6" ht="21" x14ac:dyDescent="0.35">
      <c r="A11" s="97" t="s">
        <v>307</v>
      </c>
      <c r="B11" s="98" t="s">
        <v>308</v>
      </c>
      <c r="C11" s="99">
        <v>2106054.3199999998</v>
      </c>
      <c r="D11" s="99"/>
      <c r="E11" s="99">
        <v>2106054.3199999998</v>
      </c>
      <c r="F11" s="99"/>
    </row>
    <row r="12" spans="1:6" ht="21" x14ac:dyDescent="0.35">
      <c r="A12" s="97" t="s">
        <v>309</v>
      </c>
      <c r="B12" s="98" t="s">
        <v>310</v>
      </c>
      <c r="C12" s="99">
        <v>4258</v>
      </c>
      <c r="D12" s="99"/>
      <c r="E12" s="99">
        <v>4258</v>
      </c>
      <c r="F12" s="99"/>
    </row>
    <row r="13" spans="1:6" ht="21" x14ac:dyDescent="0.35">
      <c r="A13" s="97" t="s">
        <v>311</v>
      </c>
      <c r="B13" s="98"/>
      <c r="C13" s="99">
        <v>21800</v>
      </c>
      <c r="D13" s="99"/>
      <c r="E13" s="99">
        <v>21800</v>
      </c>
      <c r="F13" s="99"/>
    </row>
    <row r="14" spans="1:6" ht="21" x14ac:dyDescent="0.35">
      <c r="A14" s="97" t="s">
        <v>312</v>
      </c>
      <c r="B14" s="98"/>
      <c r="C14" s="99">
        <v>21800</v>
      </c>
      <c r="D14" s="99"/>
      <c r="E14" s="99">
        <v>21800</v>
      </c>
      <c r="F14" s="99"/>
    </row>
    <row r="15" spans="1:6" ht="21" x14ac:dyDescent="0.35">
      <c r="A15" s="97" t="s">
        <v>401</v>
      </c>
      <c r="B15" s="98"/>
      <c r="C15" s="99"/>
      <c r="D15" s="99">
        <v>11778935.02</v>
      </c>
      <c r="E15" s="99" t="s">
        <v>317</v>
      </c>
      <c r="F15" s="99">
        <f>9469005.74+3079905.71-769976.43</f>
        <v>11778935.02</v>
      </c>
    </row>
    <row r="16" spans="1:6" ht="21" x14ac:dyDescent="0.35">
      <c r="A16" s="97" t="s">
        <v>313</v>
      </c>
      <c r="B16" s="98"/>
      <c r="C16" s="99"/>
      <c r="D16" s="99">
        <v>10285055.890000001</v>
      </c>
      <c r="E16" s="99"/>
      <c r="F16" s="99">
        <f>9515079.46+769976.43</f>
        <v>10285055.890000001</v>
      </c>
    </row>
    <row r="17" spans="1:7" ht="21" x14ac:dyDescent="0.35">
      <c r="A17" s="97" t="s">
        <v>402</v>
      </c>
      <c r="B17" s="98"/>
      <c r="C17" s="99"/>
      <c r="D17" s="99">
        <v>947979.63</v>
      </c>
      <c r="E17" s="99"/>
      <c r="F17" s="99">
        <v>947979.63</v>
      </c>
    </row>
    <row r="18" spans="1:7" ht="21" x14ac:dyDescent="0.35">
      <c r="A18" s="97" t="s">
        <v>403</v>
      </c>
      <c r="B18" s="98"/>
      <c r="C18" s="99"/>
      <c r="D18" s="99">
        <v>4772644</v>
      </c>
      <c r="E18" s="99"/>
      <c r="F18" s="99">
        <v>4772644</v>
      </c>
    </row>
    <row r="19" spans="1:7" ht="21" x14ac:dyDescent="0.35">
      <c r="A19" s="97" t="s">
        <v>404</v>
      </c>
      <c r="B19" s="98"/>
      <c r="C19" s="99"/>
      <c r="D19" s="99">
        <v>152135</v>
      </c>
      <c r="E19" s="99"/>
      <c r="F19" s="99">
        <v>152135</v>
      </c>
    </row>
    <row r="20" spans="1:7" ht="21" x14ac:dyDescent="0.35">
      <c r="A20" s="108" t="s">
        <v>315</v>
      </c>
      <c r="B20" s="98"/>
      <c r="C20" s="99"/>
      <c r="D20" s="99">
        <v>4258</v>
      </c>
      <c r="E20" s="114"/>
      <c r="F20" s="114">
        <v>4258</v>
      </c>
    </row>
    <row r="21" spans="1:7" ht="21" x14ac:dyDescent="0.35">
      <c r="A21" s="109" t="s">
        <v>316</v>
      </c>
      <c r="B21" s="98"/>
      <c r="C21" s="99"/>
      <c r="D21" s="99">
        <v>21800</v>
      </c>
      <c r="E21" s="99"/>
      <c r="F21" s="99">
        <v>21800</v>
      </c>
    </row>
    <row r="22" spans="1:7" ht="21" x14ac:dyDescent="0.35">
      <c r="A22" s="110"/>
      <c r="B22" s="98"/>
      <c r="C22" s="99"/>
      <c r="D22" s="107"/>
      <c r="E22" s="102"/>
      <c r="F22" s="102"/>
    </row>
    <row r="23" spans="1:7" ht="21" x14ac:dyDescent="0.35">
      <c r="A23" s="111"/>
      <c r="B23" s="104"/>
      <c r="C23" s="105"/>
      <c r="D23" s="106"/>
      <c r="E23" s="102"/>
      <c r="F23" s="102"/>
    </row>
    <row r="24" spans="1:7" ht="21.75" thickBot="1" x14ac:dyDescent="0.4">
      <c r="A24" s="85"/>
      <c r="B24" s="87"/>
      <c r="C24" s="88">
        <f>SUM(C5:C23)</f>
        <v>27962807.539999999</v>
      </c>
      <c r="D24" s="88">
        <f>SUM(D13:D23)</f>
        <v>27962807.539999999</v>
      </c>
      <c r="E24" s="88">
        <f>SUM(E5:E20)</f>
        <v>27962807.539999999</v>
      </c>
      <c r="F24" s="88">
        <f>SUM(F15:F23)</f>
        <v>27962807.539999999</v>
      </c>
      <c r="G24" s="115">
        <f>E24-F24</f>
        <v>0</v>
      </c>
    </row>
    <row r="25" spans="1:7" ht="15" thickTop="1" x14ac:dyDescent="0.2">
      <c r="G25" s="115">
        <f>C24-D24</f>
        <v>0</v>
      </c>
    </row>
    <row r="28" spans="1:7" x14ac:dyDescent="0.2">
      <c r="E28" s="115">
        <f>C24-D24</f>
        <v>0</v>
      </c>
    </row>
    <row r="29" spans="1:7" ht="21" x14ac:dyDescent="0.35">
      <c r="A29" s="174" t="s">
        <v>321</v>
      </c>
      <c r="B29" s="174"/>
      <c r="C29" s="113" t="s">
        <v>318</v>
      </c>
      <c r="D29" s="113"/>
    </row>
    <row r="30" spans="1:7" ht="21" x14ac:dyDescent="0.35">
      <c r="A30" s="116" t="s">
        <v>381</v>
      </c>
      <c r="B30" s="117"/>
      <c r="C30" s="171" t="s">
        <v>319</v>
      </c>
      <c r="D30" s="171"/>
    </row>
    <row r="31" spans="1:7" ht="21" x14ac:dyDescent="0.35">
      <c r="A31" s="116" t="s">
        <v>320</v>
      </c>
      <c r="B31" s="117"/>
      <c r="C31" s="171" t="s">
        <v>317</v>
      </c>
      <c r="D31" s="171"/>
    </row>
  </sheetData>
  <mergeCells count="6">
    <mergeCell ref="C31:D31"/>
    <mergeCell ref="A1:D1"/>
    <mergeCell ref="A2:D2"/>
    <mergeCell ref="A3:D3"/>
    <mergeCell ref="A29:B29"/>
    <mergeCell ref="C30:D30"/>
  </mergeCells>
  <pageMargins left="0.55208333333333337" right="0.29166666666666669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Layout" topLeftCell="A22" zoomScaleNormal="100" workbookViewId="0">
      <selection activeCell="B32" sqref="B32:B34"/>
    </sheetView>
  </sheetViews>
  <sheetFormatPr defaultRowHeight="21" x14ac:dyDescent="0.35"/>
  <cols>
    <col min="1" max="1" width="5.625" style="1" customWidth="1"/>
    <col min="2" max="2" width="39.5" style="1" bestFit="1" customWidth="1"/>
    <col min="3" max="3" width="12.5" style="4" customWidth="1"/>
    <col min="4" max="4" width="14.75" style="4" customWidth="1"/>
    <col min="5" max="5" width="13.75" style="4" customWidth="1"/>
    <col min="6" max="16384" width="9" style="1"/>
  </cols>
  <sheetData>
    <row r="1" spans="1:5" x14ac:dyDescent="0.35">
      <c r="A1" s="175" t="s">
        <v>297</v>
      </c>
      <c r="B1" s="175"/>
      <c r="C1" s="175"/>
      <c r="D1" s="175"/>
      <c r="E1" s="175"/>
    </row>
    <row r="2" spans="1:5" x14ac:dyDescent="0.35">
      <c r="A2" s="175" t="s">
        <v>42</v>
      </c>
      <c r="B2" s="175"/>
      <c r="C2" s="175"/>
      <c r="D2" s="175"/>
      <c r="E2" s="175"/>
    </row>
    <row r="3" spans="1:5" x14ac:dyDescent="0.35">
      <c r="A3" s="175" t="s">
        <v>64</v>
      </c>
      <c r="B3" s="175"/>
      <c r="C3" s="175"/>
      <c r="D3" s="175"/>
      <c r="E3" s="175"/>
    </row>
    <row r="4" spans="1:5" x14ac:dyDescent="0.35">
      <c r="A4" s="1" t="s">
        <v>108</v>
      </c>
    </row>
    <row r="5" spans="1:5" x14ac:dyDescent="0.35">
      <c r="A5" s="1" t="s">
        <v>364</v>
      </c>
      <c r="E5" s="4">
        <v>14443833.74</v>
      </c>
    </row>
    <row r="6" spans="1:5" x14ac:dyDescent="0.35">
      <c r="B6" s="1" t="s">
        <v>109</v>
      </c>
      <c r="C6" s="4">
        <v>3079905.71</v>
      </c>
    </row>
    <row r="7" spans="1:5" x14ac:dyDescent="0.35">
      <c r="B7" s="1" t="s">
        <v>110</v>
      </c>
      <c r="C7" s="4">
        <v>769976.43</v>
      </c>
    </row>
    <row r="8" spans="1:5" x14ac:dyDescent="0.35">
      <c r="B8" s="1" t="s">
        <v>111</v>
      </c>
    </row>
    <row r="9" spans="1:5" x14ac:dyDescent="0.35">
      <c r="A9" s="1" t="s">
        <v>112</v>
      </c>
      <c r="B9" s="1" t="s">
        <v>365</v>
      </c>
      <c r="D9" s="4">
        <f>SUM(C6-C7)</f>
        <v>2309929.2799999998</v>
      </c>
    </row>
    <row r="10" spans="1:5" x14ac:dyDescent="0.35">
      <c r="B10" s="170" t="s">
        <v>366</v>
      </c>
      <c r="D10" s="164">
        <v>1344</v>
      </c>
    </row>
    <row r="11" spans="1:5" x14ac:dyDescent="0.35">
      <c r="B11" s="170" t="s">
        <v>410</v>
      </c>
      <c r="D11" s="164">
        <v>2203</v>
      </c>
    </row>
    <row r="12" spans="1:5" x14ac:dyDescent="0.35">
      <c r="B12" s="170" t="s">
        <v>367</v>
      </c>
      <c r="D12" s="164">
        <v>8625</v>
      </c>
    </row>
    <row r="13" spans="1:5" x14ac:dyDescent="0.35">
      <c r="A13" s="1" t="s">
        <v>113</v>
      </c>
      <c r="B13" s="1" t="s">
        <v>114</v>
      </c>
      <c r="D13" s="163">
        <f>1498050+1498050+1990900</f>
        <v>4987000</v>
      </c>
      <c r="E13" s="4">
        <f>D13-D9-D10-D11-D12</f>
        <v>2664898.7200000002</v>
      </c>
    </row>
    <row r="14" spans="1:5" x14ac:dyDescent="0.35">
      <c r="A14" s="1" t="s">
        <v>115</v>
      </c>
      <c r="E14" s="4">
        <f>SUM(E5-E13)</f>
        <v>11778935.02</v>
      </c>
    </row>
    <row r="17" spans="1:3" x14ac:dyDescent="0.35">
      <c r="A17" s="1" t="s">
        <v>116</v>
      </c>
    </row>
    <row r="18" spans="1:3" x14ac:dyDescent="0.35">
      <c r="B18" s="1" t="s">
        <v>368</v>
      </c>
      <c r="C18" s="4">
        <v>2106054.3199999998</v>
      </c>
    </row>
    <row r="19" spans="1:3" ht="21.75" thickBot="1" x14ac:dyDescent="0.4">
      <c r="B19" s="1" t="s">
        <v>369</v>
      </c>
      <c r="C19" s="137">
        <f>E14-C18</f>
        <v>9672880.6999999993</v>
      </c>
    </row>
    <row r="20" spans="1:3" ht="21.75" thickTop="1" x14ac:dyDescent="0.35"/>
    <row r="22" spans="1:3" x14ac:dyDescent="0.35">
      <c r="B22" s="1" t="s">
        <v>370</v>
      </c>
    </row>
    <row r="23" spans="1:3" x14ac:dyDescent="0.35">
      <c r="B23" s="1" t="s">
        <v>371</v>
      </c>
    </row>
    <row r="26" spans="1:3" x14ac:dyDescent="0.35">
      <c r="A26" s="1" t="s">
        <v>393</v>
      </c>
    </row>
    <row r="27" spans="1:3" x14ac:dyDescent="0.35">
      <c r="A27" s="1" t="s">
        <v>392</v>
      </c>
    </row>
    <row r="28" spans="1:3" x14ac:dyDescent="0.35">
      <c r="A28" s="1" t="s">
        <v>394</v>
      </c>
    </row>
    <row r="30" spans="1:3" x14ac:dyDescent="0.35">
      <c r="B30" s="1" t="s">
        <v>395</v>
      </c>
    </row>
    <row r="31" spans="1:3" x14ac:dyDescent="0.35">
      <c r="B31" s="1" t="s">
        <v>396</v>
      </c>
    </row>
    <row r="32" spans="1:3" x14ac:dyDescent="0.35">
      <c r="C32" s="4" t="s">
        <v>397</v>
      </c>
    </row>
    <row r="33" spans="3:3" x14ac:dyDescent="0.35">
      <c r="C33" s="4" t="s">
        <v>389</v>
      </c>
    </row>
  </sheetData>
  <mergeCells count="3">
    <mergeCell ref="A1:E1"/>
    <mergeCell ref="A2:E2"/>
    <mergeCell ref="A3:E3"/>
  </mergeCells>
  <pageMargins left="0.53125" right="0.37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Layout" zoomScaleNormal="100" workbookViewId="0">
      <selection activeCell="A2" sqref="A2:H2"/>
    </sheetView>
  </sheetViews>
  <sheetFormatPr defaultRowHeight="21" x14ac:dyDescent="0.35"/>
  <cols>
    <col min="1" max="1" width="16.5" style="1" customWidth="1"/>
    <col min="2" max="2" width="16.25" style="1" customWidth="1"/>
    <col min="3" max="3" width="13.375" style="1" customWidth="1"/>
    <col min="4" max="4" width="16.875" style="4" customWidth="1"/>
    <col min="5" max="5" width="16.625" style="4" customWidth="1"/>
    <col min="6" max="6" width="14.375" style="4" customWidth="1"/>
    <col min="7" max="7" width="14.625" style="4" customWidth="1"/>
    <col min="8" max="8" width="14" style="4" customWidth="1"/>
    <col min="9" max="16384" width="9" style="1"/>
  </cols>
  <sheetData>
    <row r="1" spans="1:8" x14ac:dyDescent="0.35">
      <c r="A1" s="175" t="s">
        <v>297</v>
      </c>
      <c r="B1" s="175"/>
      <c r="C1" s="175"/>
      <c r="D1" s="175"/>
      <c r="E1" s="175"/>
      <c r="F1" s="175"/>
      <c r="G1" s="175"/>
      <c r="H1" s="175"/>
    </row>
    <row r="2" spans="1:8" x14ac:dyDescent="0.35">
      <c r="A2" s="175" t="s">
        <v>411</v>
      </c>
      <c r="B2" s="175"/>
      <c r="C2" s="175"/>
      <c r="D2" s="175"/>
      <c r="E2" s="175"/>
      <c r="F2" s="175"/>
      <c r="G2" s="175"/>
      <c r="H2" s="175"/>
    </row>
    <row r="3" spans="1:8" x14ac:dyDescent="0.35">
      <c r="A3" s="175" t="s">
        <v>64</v>
      </c>
      <c r="B3" s="175"/>
      <c r="C3" s="175"/>
      <c r="D3" s="175"/>
      <c r="E3" s="175"/>
      <c r="F3" s="175"/>
      <c r="G3" s="175"/>
      <c r="H3" s="175"/>
    </row>
    <row r="4" spans="1:8" x14ac:dyDescent="0.35">
      <c r="A4" s="2" t="s">
        <v>117</v>
      </c>
    </row>
    <row r="5" spans="1:8" x14ac:dyDescent="0.35">
      <c r="A5" s="177" t="s">
        <v>87</v>
      </c>
      <c r="B5" s="177" t="s">
        <v>85</v>
      </c>
      <c r="C5" s="177" t="s">
        <v>86</v>
      </c>
      <c r="D5" s="35" t="s">
        <v>118</v>
      </c>
      <c r="E5" s="183" t="s">
        <v>120</v>
      </c>
      <c r="F5" s="183" t="s">
        <v>121</v>
      </c>
      <c r="G5" s="183" t="s">
        <v>122</v>
      </c>
      <c r="H5" s="183" t="s">
        <v>123</v>
      </c>
    </row>
    <row r="6" spans="1:8" x14ac:dyDescent="0.35">
      <c r="A6" s="177"/>
      <c r="B6" s="177"/>
      <c r="C6" s="177"/>
      <c r="D6" s="36" t="s">
        <v>119</v>
      </c>
      <c r="E6" s="183"/>
      <c r="F6" s="183"/>
      <c r="G6" s="183"/>
      <c r="H6" s="183"/>
    </row>
    <row r="7" spans="1:8" x14ac:dyDescent="0.35">
      <c r="A7" s="29" t="s">
        <v>145</v>
      </c>
      <c r="B7" s="29" t="s">
        <v>372</v>
      </c>
      <c r="C7" s="29" t="s">
        <v>374</v>
      </c>
      <c r="D7" s="23">
        <v>4160000</v>
      </c>
      <c r="E7" s="37">
        <v>4140000</v>
      </c>
      <c r="F7" s="23">
        <v>0</v>
      </c>
      <c r="G7" s="23">
        <v>4140000</v>
      </c>
      <c r="H7" s="23">
        <v>0</v>
      </c>
    </row>
    <row r="8" spans="1:8" x14ac:dyDescent="0.35">
      <c r="A8" s="29"/>
      <c r="B8" s="29" t="s">
        <v>373</v>
      </c>
      <c r="C8" s="29" t="s">
        <v>375</v>
      </c>
      <c r="D8" s="23"/>
      <c r="E8" s="37"/>
      <c r="F8" s="23"/>
      <c r="G8" s="23"/>
      <c r="H8" s="23"/>
    </row>
    <row r="9" spans="1:8" x14ac:dyDescent="0.35">
      <c r="A9" s="29"/>
      <c r="B9" s="29"/>
      <c r="C9" s="29"/>
      <c r="D9" s="23"/>
      <c r="E9" s="37"/>
      <c r="F9" s="23"/>
      <c r="G9" s="23"/>
      <c r="H9" s="23"/>
    </row>
    <row r="10" spans="1:8" x14ac:dyDescent="0.35">
      <c r="A10" s="29"/>
      <c r="B10" s="29"/>
      <c r="C10" s="29"/>
      <c r="D10" s="23"/>
      <c r="E10" s="37"/>
      <c r="F10" s="23"/>
      <c r="G10" s="23"/>
      <c r="H10" s="23"/>
    </row>
    <row r="11" spans="1:8" x14ac:dyDescent="0.35">
      <c r="A11" s="29"/>
      <c r="B11" s="29"/>
      <c r="C11" s="29"/>
      <c r="D11" s="23"/>
      <c r="E11" s="37"/>
      <c r="F11" s="23"/>
      <c r="G11" s="23"/>
      <c r="H11" s="23"/>
    </row>
    <row r="12" spans="1:8" x14ac:dyDescent="0.35">
      <c r="A12" s="29"/>
      <c r="B12" s="29"/>
      <c r="C12" s="29"/>
      <c r="D12" s="23"/>
      <c r="E12" s="37"/>
      <c r="F12" s="23"/>
      <c r="G12" s="23"/>
      <c r="H12" s="23"/>
    </row>
    <row r="13" spans="1:8" x14ac:dyDescent="0.35">
      <c r="A13" s="29"/>
      <c r="B13" s="29"/>
      <c r="C13" s="29"/>
      <c r="D13" s="23"/>
      <c r="E13" s="37"/>
      <c r="F13" s="23"/>
      <c r="G13" s="23"/>
      <c r="H13" s="23"/>
    </row>
    <row r="14" spans="1:8" x14ac:dyDescent="0.35">
      <c r="A14" s="29"/>
      <c r="B14" s="29"/>
      <c r="C14" s="29"/>
      <c r="D14" s="23"/>
      <c r="E14" s="37"/>
      <c r="F14" s="23"/>
      <c r="G14" s="23"/>
      <c r="H14" s="23"/>
    </row>
    <row r="15" spans="1:8" x14ac:dyDescent="0.35">
      <c r="A15" s="29"/>
      <c r="B15" s="29"/>
      <c r="C15" s="29"/>
      <c r="D15" s="23"/>
      <c r="E15" s="37"/>
      <c r="F15" s="23"/>
      <c r="G15" s="23"/>
      <c r="H15" s="23"/>
    </row>
    <row r="16" spans="1:8" x14ac:dyDescent="0.35">
      <c r="A16" s="29"/>
      <c r="B16" s="29"/>
      <c r="C16" s="29"/>
      <c r="D16" s="23"/>
      <c r="E16" s="37"/>
      <c r="F16" s="23"/>
      <c r="G16" s="23"/>
      <c r="H16" s="23"/>
    </row>
    <row r="17" spans="1:8" x14ac:dyDescent="0.35">
      <c r="A17" s="178" t="s">
        <v>53</v>
      </c>
      <c r="B17" s="178"/>
      <c r="C17" s="178"/>
      <c r="D17" s="17">
        <f>SUM(D7:D15)</f>
        <v>4160000</v>
      </c>
      <c r="E17" s="17">
        <f t="shared" ref="E17:H17" si="0">SUM(E7:E15)</f>
        <v>4140000</v>
      </c>
      <c r="F17" s="17">
        <f t="shared" si="0"/>
        <v>0</v>
      </c>
      <c r="G17" s="17">
        <f t="shared" si="0"/>
        <v>4140000</v>
      </c>
      <c r="H17" s="17">
        <f t="shared" si="0"/>
        <v>0</v>
      </c>
    </row>
    <row r="18" spans="1:8" x14ac:dyDescent="0.35">
      <c r="A18" s="32"/>
      <c r="B18" s="32"/>
      <c r="C18" s="32"/>
    </row>
  </sheetData>
  <mergeCells count="11">
    <mergeCell ref="F5:F6"/>
    <mergeCell ref="G5:G6"/>
    <mergeCell ref="H5:H6"/>
    <mergeCell ref="A17:C17"/>
    <mergeCell ref="A1:H1"/>
    <mergeCell ref="A2:H2"/>
    <mergeCell ref="A3:H3"/>
    <mergeCell ref="A5:A6"/>
    <mergeCell ref="B5:B6"/>
    <mergeCell ref="C5:C6"/>
    <mergeCell ref="E5:E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18" sqref="E18"/>
    </sheetView>
  </sheetViews>
  <sheetFormatPr defaultRowHeight="21" x14ac:dyDescent="0.35"/>
  <cols>
    <col min="1" max="1" width="12" style="1" customWidth="1"/>
    <col min="2" max="2" width="16.25" style="1" customWidth="1"/>
    <col min="3" max="3" width="13.375" style="1" customWidth="1"/>
    <col min="4" max="4" width="16.875" style="4" customWidth="1"/>
    <col min="5" max="5" width="16.625" style="4" customWidth="1"/>
    <col min="6" max="6" width="14.375" style="4" customWidth="1"/>
    <col min="7" max="7" width="14.625" style="4" customWidth="1"/>
    <col min="8" max="8" width="14" style="4" customWidth="1"/>
    <col min="9" max="16384" width="9" style="1"/>
  </cols>
  <sheetData>
    <row r="1" spans="1:8" x14ac:dyDescent="0.35">
      <c r="A1" s="175" t="s">
        <v>0</v>
      </c>
      <c r="B1" s="175"/>
      <c r="C1" s="175"/>
      <c r="D1" s="175"/>
      <c r="E1" s="175"/>
      <c r="F1" s="175"/>
      <c r="G1" s="175"/>
      <c r="H1" s="175"/>
    </row>
    <row r="2" spans="1:8" x14ac:dyDescent="0.35">
      <c r="A2" s="175" t="s">
        <v>42</v>
      </c>
      <c r="B2" s="175"/>
      <c r="C2" s="175"/>
      <c r="D2" s="175"/>
      <c r="E2" s="175"/>
      <c r="F2" s="175"/>
      <c r="G2" s="175"/>
      <c r="H2" s="175"/>
    </row>
    <row r="3" spans="1:8" x14ac:dyDescent="0.35">
      <c r="A3" s="175" t="s">
        <v>64</v>
      </c>
      <c r="B3" s="175"/>
      <c r="C3" s="175"/>
      <c r="D3" s="175"/>
      <c r="E3" s="175"/>
      <c r="F3" s="175"/>
      <c r="G3" s="175"/>
      <c r="H3" s="175"/>
    </row>
    <row r="4" spans="1:8" x14ac:dyDescent="0.35">
      <c r="A4" s="2" t="s">
        <v>124</v>
      </c>
    </row>
    <row r="5" spans="1:8" x14ac:dyDescent="0.35">
      <c r="A5" s="177" t="s">
        <v>87</v>
      </c>
      <c r="B5" s="177" t="s">
        <v>85</v>
      </c>
      <c r="C5" s="177" t="s">
        <v>86</v>
      </c>
      <c r="D5" s="35" t="s">
        <v>118</v>
      </c>
      <c r="E5" s="183" t="s">
        <v>120</v>
      </c>
      <c r="F5" s="183" t="s">
        <v>121</v>
      </c>
      <c r="G5" s="183" t="s">
        <v>122</v>
      </c>
      <c r="H5" s="183" t="s">
        <v>123</v>
      </c>
    </row>
    <row r="6" spans="1:8" x14ac:dyDescent="0.35">
      <c r="A6" s="177"/>
      <c r="B6" s="177"/>
      <c r="C6" s="177"/>
      <c r="D6" s="36" t="s">
        <v>119</v>
      </c>
      <c r="E6" s="183"/>
      <c r="F6" s="183"/>
      <c r="G6" s="183"/>
      <c r="H6" s="183"/>
    </row>
    <row r="7" spans="1:8" x14ac:dyDescent="0.35">
      <c r="A7" s="29"/>
      <c r="B7" s="29"/>
      <c r="C7" s="29"/>
      <c r="D7" s="23"/>
      <c r="E7" s="37"/>
      <c r="F7" s="23"/>
      <c r="G7" s="23">
        <f>SUM(E7-F7)</f>
        <v>0</v>
      </c>
      <c r="H7" s="23"/>
    </row>
    <row r="8" spans="1:8" x14ac:dyDescent="0.35">
      <c r="A8" s="29"/>
      <c r="B8" s="29"/>
      <c r="C8" s="29"/>
      <c r="D8" s="23"/>
      <c r="E8" s="37"/>
      <c r="F8" s="23"/>
      <c r="G8" s="23"/>
      <c r="H8" s="23"/>
    </row>
    <row r="9" spans="1:8" x14ac:dyDescent="0.35">
      <c r="A9" s="29"/>
      <c r="B9" s="29"/>
      <c r="C9" s="29"/>
      <c r="D9" s="23"/>
      <c r="E9" s="37"/>
      <c r="F9" s="23"/>
      <c r="G9" s="23"/>
      <c r="H9" s="23"/>
    </row>
    <row r="10" spans="1:8" x14ac:dyDescent="0.35">
      <c r="A10" s="29"/>
      <c r="B10" s="29"/>
      <c r="C10" s="29"/>
      <c r="D10" s="23"/>
      <c r="E10" s="37"/>
      <c r="F10" s="23"/>
      <c r="G10" s="23"/>
      <c r="H10" s="23"/>
    </row>
    <row r="11" spans="1:8" x14ac:dyDescent="0.35">
      <c r="A11" s="29"/>
      <c r="B11" s="29"/>
      <c r="C11" s="29"/>
      <c r="D11" s="23"/>
      <c r="E11" s="37"/>
      <c r="F11" s="23"/>
      <c r="G11" s="23"/>
      <c r="H11" s="23"/>
    </row>
    <row r="12" spans="1:8" x14ac:dyDescent="0.35">
      <c r="A12" s="29"/>
      <c r="B12" s="29"/>
      <c r="C12" s="29"/>
      <c r="D12" s="23"/>
      <c r="E12" s="37"/>
      <c r="F12" s="23"/>
      <c r="G12" s="23"/>
      <c r="H12" s="23"/>
    </row>
    <row r="13" spans="1:8" x14ac:dyDescent="0.35">
      <c r="A13" s="29"/>
      <c r="B13" s="29"/>
      <c r="C13" s="29"/>
      <c r="D13" s="23"/>
      <c r="E13" s="37"/>
      <c r="F13" s="23"/>
      <c r="G13" s="23"/>
      <c r="H13" s="23"/>
    </row>
    <row r="14" spans="1:8" x14ac:dyDescent="0.35">
      <c r="A14" s="29"/>
      <c r="B14" s="29"/>
      <c r="C14" s="29"/>
      <c r="D14" s="23"/>
      <c r="E14" s="37"/>
      <c r="F14" s="23"/>
      <c r="G14" s="23"/>
      <c r="H14" s="23"/>
    </row>
    <row r="15" spans="1:8" x14ac:dyDescent="0.35">
      <c r="A15" s="29"/>
      <c r="B15" s="29"/>
      <c r="C15" s="29"/>
      <c r="D15" s="23"/>
      <c r="E15" s="37"/>
      <c r="F15" s="23"/>
      <c r="G15" s="23"/>
      <c r="H15" s="23"/>
    </row>
    <row r="16" spans="1:8" x14ac:dyDescent="0.35">
      <c r="A16" s="29"/>
      <c r="B16" s="29"/>
      <c r="C16" s="29"/>
      <c r="D16" s="23"/>
      <c r="E16" s="37"/>
      <c r="F16" s="23"/>
      <c r="G16" s="23"/>
      <c r="H16" s="23"/>
    </row>
    <row r="17" spans="1:8" x14ac:dyDescent="0.35">
      <c r="A17" s="178" t="s">
        <v>53</v>
      </c>
      <c r="B17" s="178"/>
      <c r="C17" s="178"/>
      <c r="D17" s="17">
        <f>SUM(D7:D15)</f>
        <v>0</v>
      </c>
      <c r="E17" s="17">
        <f t="shared" ref="E17:H17" si="0">SUM(E7:E15)</f>
        <v>0</v>
      </c>
      <c r="F17" s="17">
        <f t="shared" si="0"/>
        <v>0</v>
      </c>
      <c r="G17" s="17">
        <f t="shared" si="0"/>
        <v>0</v>
      </c>
      <c r="H17" s="17">
        <f t="shared" si="0"/>
        <v>0</v>
      </c>
    </row>
    <row r="18" spans="1:8" x14ac:dyDescent="0.35">
      <c r="A18" s="32"/>
      <c r="B18" s="32"/>
      <c r="C18" s="32"/>
    </row>
  </sheetData>
  <mergeCells count="11">
    <mergeCell ref="A17:C17"/>
    <mergeCell ref="A1:H1"/>
    <mergeCell ref="A2:H2"/>
    <mergeCell ref="A3:H3"/>
    <mergeCell ref="A5:A6"/>
    <mergeCell ref="B5:B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E7" sqref="E7"/>
    </sheetView>
  </sheetViews>
  <sheetFormatPr defaultRowHeight="21" x14ac:dyDescent="0.35"/>
  <cols>
    <col min="1" max="1" width="15.375" style="1" customWidth="1"/>
    <col min="2" max="2" width="20.5" style="1" customWidth="1"/>
    <col min="3" max="3" width="21.5" style="1" customWidth="1"/>
    <col min="4" max="4" width="18.5" style="4" customWidth="1"/>
    <col min="5" max="5" width="16.875" style="4" customWidth="1"/>
    <col min="6" max="6" width="21.625" style="4" customWidth="1"/>
    <col min="7" max="16384" width="9" style="1"/>
  </cols>
  <sheetData>
    <row r="1" spans="1:8" x14ac:dyDescent="0.35">
      <c r="A1" s="175" t="s">
        <v>297</v>
      </c>
      <c r="B1" s="175"/>
      <c r="C1" s="175"/>
      <c r="D1" s="175"/>
      <c r="E1" s="175"/>
      <c r="F1" s="175"/>
      <c r="G1" s="11"/>
      <c r="H1" s="11"/>
    </row>
    <row r="2" spans="1:8" x14ac:dyDescent="0.35">
      <c r="A2" s="175" t="s">
        <v>125</v>
      </c>
      <c r="B2" s="175"/>
      <c r="C2" s="175"/>
      <c r="D2" s="175"/>
      <c r="E2" s="175"/>
      <c r="F2" s="175"/>
    </row>
    <row r="3" spans="1:8" x14ac:dyDescent="0.35">
      <c r="A3" s="184" t="s">
        <v>126</v>
      </c>
      <c r="B3" s="184"/>
      <c r="C3" s="184"/>
      <c r="D3" s="184"/>
      <c r="E3" s="184"/>
      <c r="F3" s="184"/>
    </row>
    <row r="4" spans="1:8" x14ac:dyDescent="0.35">
      <c r="A4" s="30" t="s">
        <v>127</v>
      </c>
      <c r="B4" s="30" t="s">
        <v>87</v>
      </c>
      <c r="C4" s="30" t="s">
        <v>82</v>
      </c>
      <c r="D4" s="21" t="s">
        <v>128</v>
      </c>
      <c r="E4" s="21" t="s">
        <v>129</v>
      </c>
      <c r="F4" s="21" t="s">
        <v>53</v>
      </c>
    </row>
    <row r="5" spans="1:8" x14ac:dyDescent="0.35">
      <c r="A5" s="29" t="s">
        <v>129</v>
      </c>
      <c r="B5" s="29" t="s">
        <v>129</v>
      </c>
      <c r="C5" s="29" t="s">
        <v>88</v>
      </c>
      <c r="D5" s="23">
        <f>688800+3000</f>
        <v>691800</v>
      </c>
      <c r="E5" s="23">
        <v>584841.04</v>
      </c>
      <c r="F5" s="23">
        <f>SUM(E5)</f>
        <v>584841.04</v>
      </c>
    </row>
    <row r="6" spans="1:8" x14ac:dyDescent="0.35">
      <c r="A6" s="29"/>
      <c r="B6" s="29"/>
      <c r="C6" s="29" t="s">
        <v>149</v>
      </c>
      <c r="D6" s="23">
        <f>2778000+1632000+16160</f>
        <v>4426160</v>
      </c>
      <c r="E6" s="23">
        <v>4426160</v>
      </c>
      <c r="F6" s="23">
        <f t="shared" ref="F6:F14" si="0">SUM(E6)</f>
        <v>4426160</v>
      </c>
    </row>
    <row r="7" spans="1:8" x14ac:dyDescent="0.35">
      <c r="A7" s="29"/>
      <c r="B7" s="29"/>
      <c r="C7" s="29"/>
      <c r="D7" s="23"/>
      <c r="E7" s="23"/>
      <c r="F7" s="23">
        <f t="shared" si="0"/>
        <v>0</v>
      </c>
    </row>
    <row r="8" spans="1:8" x14ac:dyDescent="0.35">
      <c r="A8" s="29"/>
      <c r="B8" s="29"/>
      <c r="C8" s="29"/>
      <c r="D8" s="23"/>
      <c r="E8" s="23"/>
      <c r="F8" s="23">
        <f t="shared" si="0"/>
        <v>0</v>
      </c>
    </row>
    <row r="9" spans="1:8" x14ac:dyDescent="0.35">
      <c r="A9" s="29"/>
      <c r="B9" s="29"/>
      <c r="C9" s="29"/>
      <c r="D9" s="23"/>
      <c r="E9" s="23"/>
      <c r="F9" s="23">
        <f t="shared" si="0"/>
        <v>0</v>
      </c>
    </row>
    <row r="10" spans="1:8" x14ac:dyDescent="0.35">
      <c r="A10" s="29"/>
      <c r="B10" s="29"/>
      <c r="C10" s="29"/>
      <c r="D10" s="23"/>
      <c r="E10" s="23"/>
      <c r="F10" s="23">
        <f t="shared" si="0"/>
        <v>0</v>
      </c>
    </row>
    <row r="11" spans="1:8" x14ac:dyDescent="0.35">
      <c r="A11" s="29"/>
      <c r="B11" s="29"/>
      <c r="C11" s="29"/>
      <c r="D11" s="23"/>
      <c r="E11" s="23"/>
      <c r="F11" s="23">
        <f t="shared" si="0"/>
        <v>0</v>
      </c>
    </row>
    <row r="12" spans="1:8" x14ac:dyDescent="0.35">
      <c r="A12" s="29"/>
      <c r="B12" s="29"/>
      <c r="C12" s="29"/>
      <c r="D12" s="23"/>
      <c r="E12" s="23"/>
      <c r="F12" s="23">
        <f t="shared" si="0"/>
        <v>0</v>
      </c>
    </row>
    <row r="13" spans="1:8" x14ac:dyDescent="0.35">
      <c r="A13" s="29"/>
      <c r="B13" s="29"/>
      <c r="C13" s="29"/>
      <c r="D13" s="23"/>
      <c r="E13" s="23"/>
      <c r="F13" s="23">
        <f t="shared" si="0"/>
        <v>0</v>
      </c>
    </row>
    <row r="14" spans="1:8" x14ac:dyDescent="0.35">
      <c r="A14" s="29"/>
      <c r="B14" s="29"/>
      <c r="C14" s="29"/>
      <c r="D14" s="17"/>
      <c r="E14" s="17"/>
      <c r="F14" s="17">
        <f t="shared" si="0"/>
        <v>0</v>
      </c>
    </row>
    <row r="15" spans="1:8" x14ac:dyDescent="0.35">
      <c r="A15" s="178" t="s">
        <v>53</v>
      </c>
      <c r="B15" s="178"/>
      <c r="C15" s="178"/>
      <c r="D15" s="17">
        <f>SUM(D5:D14)</f>
        <v>5117960</v>
      </c>
      <c r="E15" s="17">
        <f>SUM(E5:E14)</f>
        <v>5011001.04</v>
      </c>
      <c r="F15" s="17">
        <f>SUM(F5:F14)</f>
        <v>5011001.04</v>
      </c>
    </row>
    <row r="17" spans="1:1" x14ac:dyDescent="0.35">
      <c r="A17" s="1" t="s">
        <v>130</v>
      </c>
    </row>
  </sheetData>
  <mergeCells count="4">
    <mergeCell ref="A15:C15"/>
    <mergeCell ref="A2:F2"/>
    <mergeCell ref="A3:F3"/>
    <mergeCell ref="A1:F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D10" sqref="D10"/>
    </sheetView>
  </sheetViews>
  <sheetFormatPr defaultRowHeight="21" x14ac:dyDescent="0.35"/>
  <cols>
    <col min="1" max="1" width="11.25" style="1" customWidth="1"/>
    <col min="2" max="2" width="17.875" style="1" customWidth="1"/>
    <col min="3" max="3" width="20.25" style="1" bestFit="1" customWidth="1"/>
    <col min="4" max="4" width="16.875" style="4" customWidth="1"/>
    <col min="5" max="5" width="18.5" style="4" customWidth="1"/>
    <col min="6" max="6" width="11.75" style="4" customWidth="1"/>
    <col min="7" max="7" width="16.875" style="4" customWidth="1"/>
    <col min="8" max="8" width="17" style="4" customWidth="1"/>
    <col min="9" max="16384" width="9" style="1"/>
  </cols>
  <sheetData>
    <row r="1" spans="1:10" x14ac:dyDescent="0.35">
      <c r="A1" s="175" t="s">
        <v>297</v>
      </c>
      <c r="B1" s="175"/>
      <c r="C1" s="175"/>
      <c r="D1" s="175"/>
      <c r="E1" s="175"/>
      <c r="F1" s="175"/>
      <c r="G1" s="175"/>
      <c r="H1" s="175"/>
      <c r="I1" s="11"/>
      <c r="J1" s="11"/>
    </row>
    <row r="2" spans="1:10" x14ac:dyDescent="0.35">
      <c r="A2" s="175" t="s">
        <v>148</v>
      </c>
      <c r="B2" s="175"/>
      <c r="C2" s="175"/>
      <c r="D2" s="175"/>
      <c r="E2" s="175"/>
      <c r="F2" s="175"/>
      <c r="G2" s="175"/>
      <c r="H2" s="175"/>
    </row>
    <row r="3" spans="1:10" x14ac:dyDescent="0.35">
      <c r="A3" s="184" t="s">
        <v>126</v>
      </c>
      <c r="B3" s="184"/>
      <c r="C3" s="184"/>
      <c r="D3" s="184"/>
      <c r="E3" s="184"/>
      <c r="F3" s="184"/>
      <c r="G3" s="184"/>
      <c r="H3" s="184"/>
    </row>
    <row r="4" spans="1:10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185" t="s">
        <v>131</v>
      </c>
      <c r="F4" s="42" t="s">
        <v>175</v>
      </c>
      <c r="G4" s="185" t="s">
        <v>132</v>
      </c>
      <c r="H4" s="185" t="s">
        <v>53</v>
      </c>
    </row>
    <row r="5" spans="1:10" x14ac:dyDescent="0.35">
      <c r="A5" s="188"/>
      <c r="B5" s="188"/>
      <c r="C5" s="188"/>
      <c r="D5" s="186"/>
      <c r="E5" s="186"/>
      <c r="F5" s="43" t="s">
        <v>174</v>
      </c>
      <c r="G5" s="186"/>
      <c r="H5" s="186"/>
    </row>
    <row r="6" spans="1:10" x14ac:dyDescent="0.35">
      <c r="A6" s="41" t="s">
        <v>133</v>
      </c>
      <c r="B6" s="41" t="s">
        <v>138</v>
      </c>
      <c r="C6" s="29" t="s">
        <v>88</v>
      </c>
      <c r="D6" s="23">
        <v>2625200</v>
      </c>
      <c r="E6" s="23">
        <v>2624640</v>
      </c>
      <c r="F6" s="23">
        <v>0</v>
      </c>
      <c r="G6" s="23">
        <v>0</v>
      </c>
      <c r="H6" s="23">
        <f>SUM(E6:G6)</f>
        <v>2624640</v>
      </c>
    </row>
    <row r="7" spans="1:10" x14ac:dyDescent="0.35">
      <c r="A7" s="40"/>
      <c r="B7" s="40" t="s">
        <v>139</v>
      </c>
      <c r="C7" s="29" t="s">
        <v>88</v>
      </c>
      <c r="D7" s="86">
        <f>2352700+201000+1558900+35900-131800+131800+40500+11000-11000-36000+36000+8040-7000+7000-333500-460000</f>
        <v>3403540</v>
      </c>
      <c r="E7" s="23">
        <v>2013081.28</v>
      </c>
      <c r="F7" s="23">
        <v>209040</v>
      </c>
      <c r="G7" s="23">
        <v>981899</v>
      </c>
      <c r="H7" s="23">
        <f t="shared" ref="H7:H15" si="0">SUM(E7:G7)</f>
        <v>3204020.2800000003</v>
      </c>
    </row>
    <row r="8" spans="1:10" x14ac:dyDescent="0.35">
      <c r="A8" s="40"/>
      <c r="B8" s="40" t="s">
        <v>139</v>
      </c>
      <c r="C8" s="29" t="s">
        <v>149</v>
      </c>
      <c r="D8" s="23">
        <v>0</v>
      </c>
      <c r="E8" s="23">
        <v>0</v>
      </c>
      <c r="F8" s="23"/>
      <c r="G8" s="23"/>
      <c r="H8" s="23">
        <f t="shared" si="0"/>
        <v>0</v>
      </c>
    </row>
    <row r="9" spans="1:10" x14ac:dyDescent="0.35">
      <c r="A9" s="40" t="s">
        <v>134</v>
      </c>
      <c r="B9" s="40" t="s">
        <v>140</v>
      </c>
      <c r="C9" s="29" t="s">
        <v>88</v>
      </c>
      <c r="D9" s="23">
        <f>280000+71600+198400+2000+30000+67860+30000+10325</f>
        <v>690185</v>
      </c>
      <c r="E9" s="23">
        <v>376819</v>
      </c>
      <c r="F9" s="23">
        <v>55915</v>
      </c>
      <c r="G9" s="23">
        <v>191790</v>
      </c>
      <c r="H9" s="23">
        <f t="shared" si="0"/>
        <v>624524</v>
      </c>
    </row>
    <row r="10" spans="1:10" x14ac:dyDescent="0.35">
      <c r="A10" s="40"/>
      <c r="B10" s="40" t="s">
        <v>141</v>
      </c>
      <c r="C10" s="29" t="s">
        <v>88</v>
      </c>
      <c r="D10" s="23">
        <f>1540000+30000+362500+20000-76600-88160-37000-30000-8040-270000-100000-55100</f>
        <v>1287600</v>
      </c>
      <c r="E10" s="23">
        <v>626912.98</v>
      </c>
      <c r="F10" s="23">
        <v>20840</v>
      </c>
      <c r="G10" s="23">
        <v>56420</v>
      </c>
      <c r="H10" s="23">
        <f>SUM(E10:G10)</f>
        <v>704172.98</v>
      </c>
    </row>
    <row r="11" spans="1:10" x14ac:dyDescent="0.35">
      <c r="A11" s="40"/>
      <c r="B11" s="40" t="s">
        <v>142</v>
      </c>
      <c r="C11" s="29" t="s">
        <v>88</v>
      </c>
      <c r="D11" s="23">
        <f>607500+4200+93500-5000-3000-2000-120000</f>
        <v>575200</v>
      </c>
      <c r="E11" s="23">
        <v>374428.1</v>
      </c>
      <c r="F11" s="23">
        <v>0</v>
      </c>
      <c r="G11" s="23">
        <v>48147.75</v>
      </c>
      <c r="H11" s="23">
        <f t="shared" si="0"/>
        <v>422575.85</v>
      </c>
    </row>
    <row r="12" spans="1:10" x14ac:dyDescent="0.35">
      <c r="A12" s="40"/>
      <c r="B12" s="40" t="s">
        <v>143</v>
      </c>
      <c r="C12" s="29" t="s">
        <v>88</v>
      </c>
      <c r="D12" s="23">
        <f>188000+5000+3000+37000</f>
        <v>233000</v>
      </c>
      <c r="E12" s="23">
        <v>205066.22</v>
      </c>
      <c r="F12" s="23"/>
      <c r="G12" s="23"/>
      <c r="H12" s="23">
        <f t="shared" si="0"/>
        <v>205066.22</v>
      </c>
    </row>
    <row r="13" spans="1:10" x14ac:dyDescent="0.35">
      <c r="A13" s="40" t="s">
        <v>135</v>
      </c>
      <c r="B13" s="40" t="s">
        <v>144</v>
      </c>
      <c r="C13" s="29" t="s">
        <v>88</v>
      </c>
      <c r="D13" s="23">
        <f>397000</f>
        <v>397000</v>
      </c>
      <c r="E13" s="23">
        <v>375500</v>
      </c>
      <c r="F13" s="23"/>
      <c r="G13" s="23"/>
      <c r="H13" s="23">
        <f t="shared" si="0"/>
        <v>375500</v>
      </c>
    </row>
    <row r="14" spans="1:10" x14ac:dyDescent="0.35">
      <c r="A14" s="40"/>
      <c r="B14" s="40" t="s">
        <v>145</v>
      </c>
      <c r="C14" s="29" t="s">
        <v>88</v>
      </c>
      <c r="D14" s="23">
        <v>0</v>
      </c>
      <c r="E14" s="23"/>
      <c r="F14" s="23"/>
      <c r="G14" s="23"/>
      <c r="H14" s="23">
        <f t="shared" si="0"/>
        <v>0</v>
      </c>
    </row>
    <row r="15" spans="1:10" x14ac:dyDescent="0.35">
      <c r="A15" s="40"/>
      <c r="B15" s="40" t="s">
        <v>145</v>
      </c>
      <c r="C15" s="29" t="s">
        <v>149</v>
      </c>
      <c r="D15" s="23">
        <v>0</v>
      </c>
      <c r="E15" s="23"/>
      <c r="F15" s="23"/>
      <c r="G15" s="23"/>
      <c r="H15" s="23">
        <f t="shared" si="0"/>
        <v>0</v>
      </c>
    </row>
    <row r="16" spans="1:10" x14ac:dyDescent="0.35">
      <c r="A16" s="40" t="s">
        <v>137</v>
      </c>
      <c r="B16" s="29" t="s">
        <v>147</v>
      </c>
      <c r="C16" s="29" t="s">
        <v>88</v>
      </c>
      <c r="D16" s="23">
        <f>222000-20000-120000</f>
        <v>82000</v>
      </c>
      <c r="E16" s="17">
        <v>72000</v>
      </c>
      <c r="F16" s="17"/>
      <c r="G16" s="17"/>
      <c r="H16" s="23">
        <f>SUM(E16:G16)</f>
        <v>72000</v>
      </c>
    </row>
    <row r="17" spans="1:8" x14ac:dyDescent="0.35">
      <c r="A17" s="178" t="s">
        <v>53</v>
      </c>
      <c r="B17" s="178"/>
      <c r="C17" s="178"/>
      <c r="D17" s="17">
        <f>SUM(D6:D16)</f>
        <v>9293725</v>
      </c>
      <c r="E17" s="17">
        <f>SUM(E6:E16)</f>
        <v>6668447.5799999991</v>
      </c>
      <c r="F17" s="17">
        <f>SUM(F6:F16)</f>
        <v>285795</v>
      </c>
      <c r="G17" s="17">
        <f>SUM(G6:G16)</f>
        <v>1278256.75</v>
      </c>
      <c r="H17" s="23">
        <f>SUM(H6:H16)</f>
        <v>8232499.3299999991</v>
      </c>
    </row>
    <row r="19" spans="1:8" x14ac:dyDescent="0.35">
      <c r="A19" s="1" t="s">
        <v>130</v>
      </c>
    </row>
  </sheetData>
  <mergeCells count="11">
    <mergeCell ref="H4:H5"/>
    <mergeCell ref="A1:H1"/>
    <mergeCell ref="A2:H2"/>
    <mergeCell ref="A3:H3"/>
    <mergeCell ref="A17:C17"/>
    <mergeCell ref="A4:A5"/>
    <mergeCell ref="B4:B5"/>
    <mergeCell ref="C4:C5"/>
    <mergeCell ref="D4:D5"/>
    <mergeCell ref="E4:E5"/>
    <mergeCell ref="G4:G5"/>
  </mergeCells>
  <pageMargins left="0.41" right="0.1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1" sqref="D11"/>
    </sheetView>
  </sheetViews>
  <sheetFormatPr defaultRowHeight="21" x14ac:dyDescent="0.35"/>
  <cols>
    <col min="1" max="1" width="11.25" style="1" customWidth="1"/>
    <col min="2" max="2" width="17.875" style="1" customWidth="1"/>
    <col min="3" max="3" width="20.25" style="1" bestFit="1" customWidth="1"/>
    <col min="4" max="4" width="16.875" style="4" customWidth="1"/>
    <col min="5" max="5" width="18.5" style="4" customWidth="1"/>
    <col min="6" max="6" width="10.25" style="4" customWidth="1"/>
    <col min="7" max="7" width="18.875" style="4" customWidth="1"/>
    <col min="8" max="8" width="19.125" style="4" customWidth="1"/>
    <col min="9" max="16384" width="9" style="1"/>
  </cols>
  <sheetData>
    <row r="1" spans="1:10" x14ac:dyDescent="0.35">
      <c r="A1" s="175" t="str">
        <f>+บริหาร!A1</f>
        <v>เทศบาลตำบลภูวง</v>
      </c>
      <c r="B1" s="175"/>
      <c r="C1" s="175"/>
      <c r="D1" s="175"/>
      <c r="E1" s="175"/>
      <c r="F1" s="175"/>
      <c r="G1" s="175"/>
      <c r="H1" s="175"/>
      <c r="I1" s="11"/>
      <c r="J1" s="11"/>
    </row>
    <row r="2" spans="1:10" x14ac:dyDescent="0.35">
      <c r="A2" s="175" t="s">
        <v>150</v>
      </c>
      <c r="B2" s="175"/>
      <c r="C2" s="175"/>
      <c r="D2" s="175"/>
      <c r="E2" s="175"/>
      <c r="F2" s="175"/>
      <c r="G2" s="175"/>
      <c r="H2" s="175"/>
    </row>
    <row r="3" spans="1:10" x14ac:dyDescent="0.35">
      <c r="A3" s="184" t="s">
        <v>126</v>
      </c>
      <c r="B3" s="184"/>
      <c r="C3" s="184"/>
      <c r="D3" s="184"/>
      <c r="E3" s="184"/>
      <c r="F3" s="184"/>
      <c r="G3" s="184"/>
      <c r="H3" s="184"/>
    </row>
    <row r="4" spans="1:10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33" t="s">
        <v>151</v>
      </c>
      <c r="F4" s="185" t="s">
        <v>153</v>
      </c>
      <c r="G4" s="33" t="s">
        <v>154</v>
      </c>
      <c r="H4" s="185" t="s">
        <v>53</v>
      </c>
    </row>
    <row r="5" spans="1:10" x14ac:dyDescent="0.35">
      <c r="A5" s="188"/>
      <c r="B5" s="188"/>
      <c r="C5" s="188"/>
      <c r="D5" s="186"/>
      <c r="E5" s="34" t="s">
        <v>152</v>
      </c>
      <c r="F5" s="186"/>
      <c r="G5" s="34" t="s">
        <v>155</v>
      </c>
      <c r="H5" s="186"/>
    </row>
    <row r="6" spans="1:10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f>SUM(E6:G6)</f>
        <v>0</v>
      </c>
    </row>
    <row r="7" spans="1:10" x14ac:dyDescent="0.35">
      <c r="A7" s="40"/>
      <c r="B7" s="40" t="s">
        <v>139</v>
      </c>
      <c r="C7" s="29" t="s">
        <v>88</v>
      </c>
      <c r="D7" s="86">
        <v>206400</v>
      </c>
      <c r="E7" s="23">
        <v>196740</v>
      </c>
      <c r="F7" s="23"/>
      <c r="G7" s="23"/>
      <c r="H7" s="23">
        <f t="shared" ref="H7:H18" si="0">SUM(E7:G7)</f>
        <v>196740</v>
      </c>
    </row>
    <row r="8" spans="1:10" x14ac:dyDescent="0.35">
      <c r="A8" s="40"/>
      <c r="B8" s="40" t="s">
        <v>139</v>
      </c>
      <c r="C8" s="29" t="s">
        <v>149</v>
      </c>
      <c r="D8" s="23"/>
      <c r="E8" s="23"/>
      <c r="F8" s="23"/>
      <c r="G8" s="23"/>
      <c r="H8" s="23">
        <f t="shared" si="0"/>
        <v>0</v>
      </c>
    </row>
    <row r="9" spans="1:10" x14ac:dyDescent="0.35">
      <c r="A9" s="40" t="s">
        <v>134</v>
      </c>
      <c r="B9" s="40" t="s">
        <v>140</v>
      </c>
      <c r="C9" s="29" t="s">
        <v>88</v>
      </c>
      <c r="D9" s="23">
        <f>56600+3225</f>
        <v>59825</v>
      </c>
      <c r="E9" s="23">
        <v>29625</v>
      </c>
      <c r="F9" s="23"/>
      <c r="G9" s="23"/>
      <c r="H9" s="23">
        <f t="shared" si="0"/>
        <v>29625</v>
      </c>
    </row>
    <row r="10" spans="1:10" x14ac:dyDescent="0.35">
      <c r="A10" s="40"/>
      <c r="B10" s="40" t="s">
        <v>141</v>
      </c>
      <c r="C10" s="29" t="s">
        <v>88</v>
      </c>
      <c r="D10" s="23">
        <f>544000-35900-40500+100000-3225-30000-10325</f>
        <v>524050</v>
      </c>
      <c r="E10" s="23">
        <v>369350</v>
      </c>
      <c r="F10" s="23"/>
      <c r="G10" s="23"/>
      <c r="H10" s="23">
        <f t="shared" si="0"/>
        <v>369350</v>
      </c>
    </row>
    <row r="11" spans="1:10" x14ac:dyDescent="0.35">
      <c r="A11" s="40"/>
      <c r="B11" s="40" t="s">
        <v>142</v>
      </c>
      <c r="C11" s="29" t="s">
        <v>88</v>
      </c>
      <c r="D11" s="23">
        <f>70000+16000</f>
        <v>86000</v>
      </c>
      <c r="E11" s="23">
        <v>86000</v>
      </c>
      <c r="F11" s="23"/>
      <c r="G11" s="23"/>
      <c r="H11" s="23">
        <f t="shared" si="0"/>
        <v>86000</v>
      </c>
    </row>
    <row r="12" spans="1:10" x14ac:dyDescent="0.35">
      <c r="A12" s="40"/>
      <c r="B12" s="40" t="s">
        <v>142</v>
      </c>
      <c r="C12" s="29" t="s">
        <v>149</v>
      </c>
      <c r="D12" s="23"/>
      <c r="E12" s="23"/>
      <c r="F12" s="23"/>
      <c r="G12" s="23"/>
      <c r="H12" s="23">
        <f t="shared" si="0"/>
        <v>0</v>
      </c>
    </row>
    <row r="13" spans="1:10" x14ac:dyDescent="0.35">
      <c r="A13" s="40"/>
      <c r="B13" s="40" t="s">
        <v>143</v>
      </c>
      <c r="C13" s="29" t="s">
        <v>88</v>
      </c>
      <c r="D13" s="23"/>
      <c r="E13" s="23"/>
      <c r="F13" s="23"/>
      <c r="G13" s="23"/>
      <c r="H13" s="23">
        <f t="shared" si="0"/>
        <v>0</v>
      </c>
    </row>
    <row r="14" spans="1:10" x14ac:dyDescent="0.35">
      <c r="A14" s="40" t="s">
        <v>135</v>
      </c>
      <c r="B14" s="40" t="s">
        <v>144</v>
      </c>
      <c r="C14" s="29" t="s">
        <v>88</v>
      </c>
      <c r="D14" s="23"/>
      <c r="E14" s="23"/>
      <c r="F14" s="23"/>
      <c r="G14" s="23"/>
      <c r="H14" s="23">
        <f t="shared" si="0"/>
        <v>0</v>
      </c>
    </row>
    <row r="15" spans="1:10" x14ac:dyDescent="0.35">
      <c r="A15" s="40"/>
      <c r="B15" s="40" t="s">
        <v>145</v>
      </c>
      <c r="C15" s="29" t="s">
        <v>88</v>
      </c>
      <c r="D15" s="23"/>
      <c r="E15" s="23"/>
      <c r="F15" s="23"/>
      <c r="G15" s="23"/>
      <c r="H15" s="23">
        <f t="shared" si="0"/>
        <v>0</v>
      </c>
    </row>
    <row r="16" spans="1:10" x14ac:dyDescent="0.35">
      <c r="A16" s="40"/>
      <c r="B16" s="40" t="s">
        <v>145</v>
      </c>
      <c r="C16" s="29" t="s">
        <v>149</v>
      </c>
      <c r="D16" s="23"/>
      <c r="E16" s="23"/>
      <c r="F16" s="23"/>
      <c r="G16" s="23"/>
      <c r="H16" s="23">
        <f t="shared" si="0"/>
        <v>0</v>
      </c>
    </row>
    <row r="17" spans="1:8" x14ac:dyDescent="0.35">
      <c r="A17" s="40" t="s">
        <v>136</v>
      </c>
      <c r="B17" s="29" t="s">
        <v>146</v>
      </c>
      <c r="C17" s="29" t="s">
        <v>88</v>
      </c>
      <c r="D17" s="23"/>
      <c r="E17" s="23"/>
      <c r="F17" s="23"/>
      <c r="G17" s="23"/>
      <c r="H17" s="23">
        <f t="shared" si="0"/>
        <v>0</v>
      </c>
    </row>
    <row r="18" spans="1:8" x14ac:dyDescent="0.35">
      <c r="A18" s="40" t="s">
        <v>137</v>
      </c>
      <c r="B18" s="29" t="s">
        <v>147</v>
      </c>
      <c r="C18" s="29" t="s">
        <v>88</v>
      </c>
      <c r="D18" s="17"/>
      <c r="E18" s="17"/>
      <c r="F18" s="17"/>
      <c r="G18" s="17"/>
      <c r="H18" s="23">
        <f t="shared" si="0"/>
        <v>0</v>
      </c>
    </row>
    <row r="19" spans="1:8" x14ac:dyDescent="0.35">
      <c r="A19" s="178" t="s">
        <v>53</v>
      </c>
      <c r="B19" s="178"/>
      <c r="C19" s="178"/>
      <c r="D19" s="17">
        <f>SUM(D6:D18)</f>
        <v>876275</v>
      </c>
      <c r="E19" s="17">
        <f t="shared" ref="E19:G19" si="1">SUM(E6:E18)</f>
        <v>681715</v>
      </c>
      <c r="F19" s="17">
        <f t="shared" si="1"/>
        <v>0</v>
      </c>
      <c r="G19" s="17">
        <f t="shared" si="1"/>
        <v>0</v>
      </c>
      <c r="H19" s="17">
        <f>SUM(H6:H18)</f>
        <v>681715</v>
      </c>
    </row>
    <row r="21" spans="1:8" x14ac:dyDescent="0.35">
      <c r="A21" s="1" t="s">
        <v>130</v>
      </c>
    </row>
  </sheetData>
  <mergeCells count="10">
    <mergeCell ref="A19:C19"/>
    <mergeCell ref="F4:F5"/>
    <mergeCell ref="A1:H1"/>
    <mergeCell ref="A2:H2"/>
    <mergeCell ref="A3:H3"/>
    <mergeCell ref="A4:A5"/>
    <mergeCell ref="B4:B5"/>
    <mergeCell ref="C4:C5"/>
    <mergeCell ref="D4:D5"/>
    <mergeCell ref="H4:H5"/>
  </mergeCells>
  <pageMargins left="0.16" right="0.1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10" sqref="D10"/>
    </sheetView>
  </sheetViews>
  <sheetFormatPr defaultRowHeight="21" x14ac:dyDescent="0.35"/>
  <cols>
    <col min="1" max="1" width="11.25" style="1" customWidth="1"/>
    <col min="2" max="2" width="17.875" style="1" customWidth="1"/>
    <col min="3" max="3" width="19.625" style="1" customWidth="1"/>
    <col min="4" max="4" width="16.875" style="4" customWidth="1"/>
    <col min="5" max="5" width="11.625" style="4" customWidth="1"/>
    <col min="6" max="6" width="17.5" style="4" customWidth="1"/>
    <col min="7" max="7" width="9.5" style="4" customWidth="1"/>
    <col min="8" max="8" width="10.75" style="4" customWidth="1"/>
    <col min="9" max="9" width="19.125" style="4" customWidth="1"/>
    <col min="10" max="16384" width="9" style="1"/>
  </cols>
  <sheetData>
    <row r="1" spans="1:11" x14ac:dyDescent="0.35">
      <c r="A1" s="175" t="str">
        <f>งบกลาง!A1</f>
        <v>เทศบาลตำบลภูวง</v>
      </c>
      <c r="B1" s="175"/>
      <c r="C1" s="175"/>
      <c r="D1" s="175"/>
      <c r="E1" s="175"/>
      <c r="F1" s="175"/>
      <c r="G1" s="175"/>
      <c r="H1" s="175"/>
      <c r="I1" s="175"/>
      <c r="J1" s="11"/>
      <c r="K1" s="11"/>
    </row>
    <row r="2" spans="1:11" x14ac:dyDescent="0.35">
      <c r="A2" s="175" t="s">
        <v>156</v>
      </c>
      <c r="B2" s="175"/>
      <c r="C2" s="175"/>
      <c r="D2" s="175"/>
      <c r="E2" s="175"/>
      <c r="F2" s="175"/>
      <c r="G2" s="175"/>
      <c r="H2" s="175"/>
      <c r="I2" s="175"/>
    </row>
    <row r="3" spans="1:11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</row>
    <row r="4" spans="1:11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42" t="s">
        <v>131</v>
      </c>
      <c r="F4" s="33" t="s">
        <v>157</v>
      </c>
      <c r="G4" s="33" t="s">
        <v>162</v>
      </c>
      <c r="H4" s="33" t="s">
        <v>160</v>
      </c>
      <c r="I4" s="185" t="s">
        <v>53</v>
      </c>
    </row>
    <row r="5" spans="1:11" x14ac:dyDescent="0.35">
      <c r="A5" s="188"/>
      <c r="B5" s="188"/>
      <c r="C5" s="188"/>
      <c r="D5" s="186"/>
      <c r="E5" s="43" t="s">
        <v>163</v>
      </c>
      <c r="F5" s="34" t="s">
        <v>158</v>
      </c>
      <c r="G5" s="34" t="s">
        <v>161</v>
      </c>
      <c r="H5" s="34" t="s">
        <v>159</v>
      </c>
      <c r="I5" s="186"/>
    </row>
    <row r="6" spans="1:11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f>SUM(E6:H6)</f>
        <v>0</v>
      </c>
    </row>
    <row r="7" spans="1:11" x14ac:dyDescent="0.35">
      <c r="A7" s="40"/>
      <c r="B7" s="40" t="s">
        <v>139</v>
      </c>
      <c r="C7" s="29" t="s">
        <v>88</v>
      </c>
      <c r="D7" s="86">
        <f>376500+-13160-6420-67860-14260-16360-21000-8265</f>
        <v>229175</v>
      </c>
      <c r="E7" s="23">
        <v>219225</v>
      </c>
      <c r="F7" s="23">
        <v>0</v>
      </c>
      <c r="G7" s="23"/>
      <c r="H7" s="23"/>
      <c r="I7" s="23">
        <f t="shared" ref="I7:I18" si="0">SUM(E7:H7)</f>
        <v>219225</v>
      </c>
    </row>
    <row r="8" spans="1:11" x14ac:dyDescent="0.35">
      <c r="A8" s="40"/>
      <c r="B8" s="40" t="s">
        <v>139</v>
      </c>
      <c r="C8" s="29" t="s">
        <v>149</v>
      </c>
      <c r="D8" s="23">
        <v>645486</v>
      </c>
      <c r="E8" s="23"/>
      <c r="F8" s="23">
        <v>645486</v>
      </c>
      <c r="G8" s="23"/>
      <c r="H8" s="23"/>
      <c r="I8" s="23">
        <f t="shared" si="0"/>
        <v>645486</v>
      </c>
    </row>
    <row r="9" spans="1:11" x14ac:dyDescent="0.35">
      <c r="A9" s="40" t="s">
        <v>134</v>
      </c>
      <c r="B9" s="40" t="s">
        <v>140</v>
      </c>
      <c r="C9" s="29" t="s">
        <v>88</v>
      </c>
      <c r="D9" s="23">
        <f>14260+41500+8265+17100</f>
        <v>81125</v>
      </c>
      <c r="E9" s="23"/>
      <c r="F9" s="23">
        <v>78255</v>
      </c>
      <c r="G9" s="23"/>
      <c r="H9" s="23"/>
      <c r="I9" s="23">
        <f t="shared" si="0"/>
        <v>78255</v>
      </c>
    </row>
    <row r="10" spans="1:11" x14ac:dyDescent="0.35">
      <c r="A10" s="40"/>
      <c r="B10" s="40" t="s">
        <v>141</v>
      </c>
      <c r="C10" s="29" t="s">
        <v>88</v>
      </c>
      <c r="D10" s="23">
        <f>434800-83100-99800-17100</f>
        <v>234800</v>
      </c>
      <c r="E10" s="23"/>
      <c r="F10" s="23">
        <v>173760</v>
      </c>
      <c r="G10" s="23"/>
      <c r="H10" s="23"/>
      <c r="I10" s="23">
        <f t="shared" si="0"/>
        <v>173760</v>
      </c>
    </row>
    <row r="11" spans="1:11" x14ac:dyDescent="0.35">
      <c r="A11" s="40"/>
      <c r="B11" s="40" t="s">
        <v>142</v>
      </c>
      <c r="C11" s="29" t="s">
        <v>88</v>
      </c>
      <c r="D11" s="23">
        <f>660400+13160+6420</f>
        <v>679980</v>
      </c>
      <c r="E11" s="23"/>
      <c r="F11" s="23">
        <v>679971.91</v>
      </c>
      <c r="G11" s="23"/>
      <c r="H11" s="23"/>
      <c r="I11" s="23">
        <f t="shared" si="0"/>
        <v>679971.91</v>
      </c>
    </row>
    <row r="12" spans="1:11" x14ac:dyDescent="0.35">
      <c r="A12" s="40"/>
      <c r="B12" s="40" t="s">
        <v>142</v>
      </c>
      <c r="C12" s="29" t="s">
        <v>149</v>
      </c>
      <c r="D12" s="23">
        <v>100300</v>
      </c>
      <c r="E12" s="23"/>
      <c r="F12" s="23">
        <v>100300</v>
      </c>
      <c r="G12" s="23"/>
      <c r="H12" s="23"/>
      <c r="I12" s="23">
        <f t="shared" si="0"/>
        <v>100300</v>
      </c>
    </row>
    <row r="13" spans="1:11" x14ac:dyDescent="0.35">
      <c r="A13" s="40"/>
      <c r="B13" s="40" t="s">
        <v>143</v>
      </c>
      <c r="C13" s="29" t="s">
        <v>88</v>
      </c>
      <c r="D13" s="23"/>
      <c r="E13" s="23"/>
      <c r="F13" s="23"/>
      <c r="G13" s="23"/>
      <c r="H13" s="23"/>
      <c r="I13" s="23">
        <f t="shared" si="0"/>
        <v>0</v>
      </c>
    </row>
    <row r="14" spans="1:11" x14ac:dyDescent="0.35">
      <c r="A14" s="40" t="s">
        <v>135</v>
      </c>
      <c r="B14" s="40" t="s">
        <v>144</v>
      </c>
      <c r="C14" s="29" t="s">
        <v>88</v>
      </c>
      <c r="D14" s="23">
        <v>10000</v>
      </c>
      <c r="E14" s="23"/>
      <c r="F14" s="23">
        <v>10000</v>
      </c>
      <c r="G14" s="23"/>
      <c r="H14" s="23"/>
      <c r="I14" s="23">
        <f t="shared" si="0"/>
        <v>10000</v>
      </c>
    </row>
    <row r="15" spans="1:11" x14ac:dyDescent="0.35">
      <c r="A15" s="40"/>
      <c r="B15" s="40" t="s">
        <v>145</v>
      </c>
      <c r="C15" s="29" t="s">
        <v>88</v>
      </c>
      <c r="D15" s="23"/>
      <c r="E15" s="23"/>
      <c r="F15" s="23"/>
      <c r="G15" s="23"/>
      <c r="H15" s="23"/>
      <c r="I15" s="23">
        <f t="shared" si="0"/>
        <v>0</v>
      </c>
    </row>
    <row r="16" spans="1:11" x14ac:dyDescent="0.35">
      <c r="A16" s="40"/>
      <c r="B16" s="40" t="s">
        <v>145</v>
      </c>
      <c r="C16" s="29" t="s">
        <v>149</v>
      </c>
      <c r="D16" s="23"/>
      <c r="E16" s="23"/>
      <c r="F16" s="23"/>
      <c r="G16" s="23"/>
      <c r="H16" s="23"/>
      <c r="I16" s="23">
        <f t="shared" si="0"/>
        <v>0</v>
      </c>
    </row>
    <row r="17" spans="1:9" x14ac:dyDescent="0.35">
      <c r="A17" s="40" t="s">
        <v>136</v>
      </c>
      <c r="B17" s="29" t="s">
        <v>146</v>
      </c>
      <c r="C17" s="29" t="s">
        <v>88</v>
      </c>
      <c r="D17" s="23"/>
      <c r="E17" s="23"/>
      <c r="F17" s="23"/>
      <c r="G17" s="23"/>
      <c r="H17" s="23"/>
      <c r="I17" s="23">
        <f t="shared" si="0"/>
        <v>0</v>
      </c>
    </row>
    <row r="18" spans="1:9" x14ac:dyDescent="0.35">
      <c r="A18" s="40" t="s">
        <v>137</v>
      </c>
      <c r="B18" s="29" t="s">
        <v>147</v>
      </c>
      <c r="C18" s="29" t="s">
        <v>88</v>
      </c>
      <c r="D18" s="23">
        <f>1325600+17000</f>
        <v>1342600</v>
      </c>
      <c r="E18" s="17"/>
      <c r="F18" s="17">
        <v>1264800</v>
      </c>
      <c r="G18" s="17"/>
      <c r="H18" s="17"/>
      <c r="I18" s="23">
        <f t="shared" si="0"/>
        <v>1264800</v>
      </c>
    </row>
    <row r="19" spans="1:9" x14ac:dyDescent="0.35">
      <c r="A19" s="178" t="s">
        <v>53</v>
      </c>
      <c r="B19" s="178"/>
      <c r="C19" s="178"/>
      <c r="D19" s="17">
        <f>SUM(D6:D18)</f>
        <v>3323466</v>
      </c>
      <c r="E19" s="17">
        <f t="shared" ref="E19:H19" si="1">SUM(E6:E18)</f>
        <v>219225</v>
      </c>
      <c r="F19" s="17">
        <f t="shared" si="1"/>
        <v>2952572.91</v>
      </c>
      <c r="G19" s="17">
        <f t="shared" si="1"/>
        <v>0</v>
      </c>
      <c r="H19" s="17">
        <f t="shared" si="1"/>
        <v>0</v>
      </c>
      <c r="I19" s="17">
        <f>SUM(I6:I18)</f>
        <v>3171797.91</v>
      </c>
    </row>
    <row r="21" spans="1:9" x14ac:dyDescent="0.35">
      <c r="A21" s="1" t="s">
        <v>130</v>
      </c>
    </row>
  </sheetData>
  <mergeCells count="9">
    <mergeCell ref="A19:C19"/>
    <mergeCell ref="A1:I1"/>
    <mergeCell ref="A2:I2"/>
    <mergeCell ref="A3:I3"/>
    <mergeCell ref="A4:A5"/>
    <mergeCell ref="B4:B5"/>
    <mergeCell ref="C4:C5"/>
    <mergeCell ref="D4:D5"/>
    <mergeCell ref="I4:I5"/>
  </mergeCells>
  <pageMargins left="0.16" right="0.1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:I2"/>
    </sheetView>
  </sheetViews>
  <sheetFormatPr defaultRowHeight="21" x14ac:dyDescent="0.35"/>
  <cols>
    <col min="1" max="1" width="11.25" style="1" customWidth="1"/>
    <col min="2" max="2" width="17.875" style="1" customWidth="1"/>
    <col min="3" max="3" width="19.875" style="1" customWidth="1"/>
    <col min="4" max="4" width="16.875" style="4" customWidth="1"/>
    <col min="5" max="5" width="13" style="4" customWidth="1"/>
    <col min="6" max="6" width="11.5" style="4" customWidth="1"/>
    <col min="7" max="7" width="17.25" style="4" customWidth="1"/>
    <col min="8" max="8" width="10.75" style="4" customWidth="1"/>
    <col min="9" max="9" width="15.25" style="4" customWidth="1"/>
    <col min="10" max="16384" width="9" style="1"/>
  </cols>
  <sheetData>
    <row r="1" spans="1:11" x14ac:dyDescent="0.35">
      <c r="A1" s="175" t="str">
        <f>รักษาสงบ!A1</f>
        <v>เทศบาลตำบลภูวง</v>
      </c>
      <c r="B1" s="175"/>
      <c r="C1" s="175"/>
      <c r="D1" s="175"/>
      <c r="E1" s="175"/>
      <c r="F1" s="175"/>
      <c r="G1" s="175"/>
      <c r="H1" s="175"/>
      <c r="I1" s="175"/>
      <c r="J1" s="11"/>
      <c r="K1" s="11"/>
    </row>
    <row r="2" spans="1:11" x14ac:dyDescent="0.35">
      <c r="A2" s="175" t="s">
        <v>164</v>
      </c>
      <c r="B2" s="175"/>
      <c r="C2" s="175"/>
      <c r="D2" s="175"/>
      <c r="E2" s="175"/>
      <c r="F2" s="175"/>
      <c r="G2" s="175"/>
      <c r="H2" s="175"/>
      <c r="I2" s="175"/>
    </row>
    <row r="3" spans="1:11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</row>
    <row r="4" spans="1:11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42" t="s">
        <v>131</v>
      </c>
      <c r="F4" s="42" t="s">
        <v>84</v>
      </c>
      <c r="G4" s="33" t="s">
        <v>166</v>
      </c>
      <c r="H4" s="33" t="s">
        <v>168</v>
      </c>
      <c r="I4" s="185" t="s">
        <v>53</v>
      </c>
    </row>
    <row r="5" spans="1:11" x14ac:dyDescent="0.35">
      <c r="A5" s="188"/>
      <c r="B5" s="188"/>
      <c r="C5" s="188"/>
      <c r="D5" s="186"/>
      <c r="E5" s="43" t="s">
        <v>165</v>
      </c>
      <c r="F5" s="43" t="s">
        <v>176</v>
      </c>
      <c r="G5" s="34" t="s">
        <v>167</v>
      </c>
      <c r="H5" s="34" t="s">
        <v>169</v>
      </c>
      <c r="I5" s="186"/>
    </row>
    <row r="6" spans="1:11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f>SUM(E6:H6)</f>
        <v>0</v>
      </c>
    </row>
    <row r="7" spans="1:11" x14ac:dyDescent="0.35">
      <c r="A7" s="40"/>
      <c r="B7" s="40" t="s">
        <v>139</v>
      </c>
      <c r="C7" s="29" t="s">
        <v>88</v>
      </c>
      <c r="D7" s="23"/>
      <c r="E7" s="23"/>
      <c r="F7" s="23"/>
      <c r="G7" s="23"/>
      <c r="H7" s="23"/>
      <c r="I7" s="23">
        <f t="shared" ref="I7:I18" si="0">SUM(E7:H7)</f>
        <v>0</v>
      </c>
    </row>
    <row r="8" spans="1:11" x14ac:dyDescent="0.35">
      <c r="A8" s="40"/>
      <c r="B8" s="40" t="s">
        <v>139</v>
      </c>
      <c r="C8" s="29" t="s">
        <v>149</v>
      </c>
      <c r="D8" s="23"/>
      <c r="E8" s="23"/>
      <c r="F8" s="23"/>
      <c r="G8" s="23"/>
      <c r="H8" s="23"/>
      <c r="I8" s="23">
        <f t="shared" si="0"/>
        <v>0</v>
      </c>
    </row>
    <row r="9" spans="1:11" x14ac:dyDescent="0.35">
      <c r="A9" s="40" t="s">
        <v>134</v>
      </c>
      <c r="B9" s="40" t="s">
        <v>140</v>
      </c>
      <c r="C9" s="29" t="s">
        <v>88</v>
      </c>
      <c r="D9" s="23"/>
      <c r="E9" s="23"/>
      <c r="F9" s="23"/>
      <c r="G9" s="23"/>
      <c r="H9" s="23"/>
      <c r="I9" s="23">
        <f t="shared" si="0"/>
        <v>0</v>
      </c>
    </row>
    <row r="10" spans="1:11" x14ac:dyDescent="0.35">
      <c r="A10" s="40"/>
      <c r="B10" s="40" t="s">
        <v>141</v>
      </c>
      <c r="C10" s="29" t="s">
        <v>88</v>
      </c>
      <c r="D10" s="23">
        <f>80000+30000</f>
        <v>110000</v>
      </c>
      <c r="E10" s="23"/>
      <c r="F10" s="23">
        <v>60540</v>
      </c>
      <c r="G10" s="23"/>
      <c r="H10" s="23"/>
      <c r="I10" s="23">
        <f t="shared" si="0"/>
        <v>60540</v>
      </c>
    </row>
    <row r="11" spans="1:11" x14ac:dyDescent="0.35">
      <c r="A11" s="40"/>
      <c r="B11" s="40" t="s">
        <v>141</v>
      </c>
      <c r="C11" s="29" t="s">
        <v>149</v>
      </c>
      <c r="D11" s="23">
        <v>63000</v>
      </c>
      <c r="E11" s="23"/>
      <c r="F11" s="23">
        <v>63000</v>
      </c>
      <c r="G11" s="23"/>
      <c r="H11" s="23"/>
      <c r="I11" s="23"/>
    </row>
    <row r="12" spans="1:11" x14ac:dyDescent="0.35">
      <c r="A12" s="40"/>
      <c r="B12" s="40" t="s">
        <v>142</v>
      </c>
      <c r="C12" s="29" t="s">
        <v>88</v>
      </c>
      <c r="D12" s="23">
        <v>60000</v>
      </c>
      <c r="E12" s="23">
        <v>25000</v>
      </c>
      <c r="F12" s="23"/>
      <c r="G12" s="23"/>
      <c r="H12" s="23"/>
      <c r="I12" s="23">
        <f t="shared" si="0"/>
        <v>25000</v>
      </c>
    </row>
    <row r="13" spans="1:11" x14ac:dyDescent="0.35">
      <c r="A13" s="40"/>
      <c r="B13" s="40" t="s">
        <v>142</v>
      </c>
      <c r="C13" s="29" t="s">
        <v>149</v>
      </c>
      <c r="D13" s="23"/>
      <c r="E13" s="23"/>
      <c r="F13" s="23"/>
      <c r="G13" s="23"/>
      <c r="H13" s="23"/>
      <c r="I13" s="23">
        <f t="shared" si="0"/>
        <v>0</v>
      </c>
    </row>
    <row r="14" spans="1:11" x14ac:dyDescent="0.35">
      <c r="A14" s="40"/>
      <c r="B14" s="40" t="s">
        <v>143</v>
      </c>
      <c r="C14" s="29" t="s">
        <v>88</v>
      </c>
      <c r="D14" s="23"/>
      <c r="E14" s="23"/>
      <c r="F14" s="23"/>
      <c r="G14" s="23"/>
      <c r="H14" s="23"/>
      <c r="I14" s="23">
        <f t="shared" si="0"/>
        <v>0</v>
      </c>
    </row>
    <row r="15" spans="1:11" x14ac:dyDescent="0.35">
      <c r="A15" s="40" t="s">
        <v>135</v>
      </c>
      <c r="B15" s="40" t="s">
        <v>144</v>
      </c>
      <c r="C15" s="29" t="s">
        <v>88</v>
      </c>
      <c r="D15" s="23"/>
      <c r="E15" s="23"/>
      <c r="F15" s="23"/>
      <c r="G15" s="23"/>
      <c r="H15" s="23"/>
      <c r="I15" s="23">
        <f t="shared" si="0"/>
        <v>0</v>
      </c>
    </row>
    <row r="16" spans="1:11" x14ac:dyDescent="0.35">
      <c r="A16" s="40"/>
      <c r="B16" s="40" t="s">
        <v>145</v>
      </c>
      <c r="C16" s="29" t="s">
        <v>88</v>
      </c>
      <c r="D16" s="23"/>
      <c r="E16" s="23"/>
      <c r="F16" s="23"/>
      <c r="G16" s="23"/>
      <c r="H16" s="23"/>
      <c r="I16" s="23">
        <f t="shared" si="0"/>
        <v>0</v>
      </c>
    </row>
    <row r="17" spans="1:9" x14ac:dyDescent="0.35">
      <c r="A17" s="40"/>
      <c r="B17" s="40" t="s">
        <v>145</v>
      </c>
      <c r="C17" s="29" t="s">
        <v>149</v>
      </c>
      <c r="D17" s="23"/>
      <c r="E17" s="23"/>
      <c r="F17" s="23"/>
      <c r="G17" s="23"/>
      <c r="H17" s="23"/>
      <c r="I17" s="23">
        <f t="shared" si="0"/>
        <v>0</v>
      </c>
    </row>
    <row r="18" spans="1:9" x14ac:dyDescent="0.35">
      <c r="A18" s="40" t="s">
        <v>136</v>
      </c>
      <c r="B18" s="29" t="s">
        <v>146</v>
      </c>
      <c r="C18" s="29" t="s">
        <v>88</v>
      </c>
      <c r="D18" s="23"/>
      <c r="E18" s="23"/>
      <c r="F18" s="23"/>
      <c r="G18" s="23"/>
      <c r="H18" s="23"/>
      <c r="I18" s="23">
        <f t="shared" si="0"/>
        <v>0</v>
      </c>
    </row>
    <row r="19" spans="1:9" x14ac:dyDescent="0.35">
      <c r="A19" s="40" t="s">
        <v>137</v>
      </c>
      <c r="B19" s="29" t="s">
        <v>147</v>
      </c>
      <c r="C19" s="29" t="s">
        <v>88</v>
      </c>
      <c r="D19" s="17">
        <v>120000</v>
      </c>
      <c r="E19" s="17">
        <v>52500</v>
      </c>
      <c r="F19" s="17"/>
      <c r="G19" s="17"/>
      <c r="H19" s="17"/>
      <c r="I19" s="23">
        <f>SUM(E19:H19)</f>
        <v>52500</v>
      </c>
    </row>
    <row r="20" spans="1:9" x14ac:dyDescent="0.35">
      <c r="A20" s="178" t="s">
        <v>53</v>
      </c>
      <c r="B20" s="178"/>
      <c r="C20" s="178"/>
      <c r="D20" s="17">
        <f>SUM(D6:D19)</f>
        <v>353000</v>
      </c>
      <c r="E20" s="17">
        <f t="shared" ref="E20:H20" si="1">SUM(E6:E19)</f>
        <v>77500</v>
      </c>
      <c r="F20" s="17">
        <f t="shared" si="1"/>
        <v>123540</v>
      </c>
      <c r="G20" s="17">
        <f t="shared" si="1"/>
        <v>0</v>
      </c>
      <c r="H20" s="17">
        <f t="shared" si="1"/>
        <v>0</v>
      </c>
      <c r="I20" s="17">
        <f>SUM(I6:I19)</f>
        <v>138040</v>
      </c>
    </row>
    <row r="22" spans="1:9" x14ac:dyDescent="0.35">
      <c r="A22" s="1" t="s">
        <v>130</v>
      </c>
    </row>
  </sheetData>
  <mergeCells count="9">
    <mergeCell ref="A20:C20"/>
    <mergeCell ref="A1:I1"/>
    <mergeCell ref="A2:I2"/>
    <mergeCell ref="A3:I3"/>
    <mergeCell ref="A4:A5"/>
    <mergeCell ref="B4:B5"/>
    <mergeCell ref="C4:C5"/>
    <mergeCell ref="D4:D5"/>
    <mergeCell ref="I4:I5"/>
  </mergeCells>
  <pageMargins left="0.16" right="0.1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" sqref="A2:G2"/>
    </sheetView>
  </sheetViews>
  <sheetFormatPr defaultRowHeight="21" x14ac:dyDescent="0.35"/>
  <cols>
    <col min="1" max="1" width="11.25" style="1" customWidth="1"/>
    <col min="2" max="2" width="17.875" style="1" customWidth="1"/>
    <col min="3" max="3" width="20.25" style="1" bestFit="1" customWidth="1"/>
    <col min="4" max="4" width="18.25" style="4" customWidth="1"/>
    <col min="5" max="5" width="23.5" style="4" customWidth="1"/>
    <col min="6" max="6" width="22.125" style="4" customWidth="1"/>
    <col min="7" max="7" width="21.125" style="4" customWidth="1"/>
    <col min="8" max="16384" width="9" style="1"/>
  </cols>
  <sheetData>
    <row r="1" spans="1:9" x14ac:dyDescent="0.35">
      <c r="A1" s="175" t="str">
        <f>บริหาร!A1</f>
        <v>เทศบาลตำบลภูวง</v>
      </c>
      <c r="B1" s="175"/>
      <c r="C1" s="175"/>
      <c r="D1" s="175"/>
      <c r="E1" s="175"/>
      <c r="F1" s="175"/>
      <c r="G1" s="175"/>
      <c r="H1" s="11"/>
      <c r="I1" s="11"/>
    </row>
    <row r="2" spans="1:9" x14ac:dyDescent="0.35">
      <c r="A2" s="175" t="s">
        <v>170</v>
      </c>
      <c r="B2" s="175"/>
      <c r="C2" s="175"/>
      <c r="D2" s="175"/>
      <c r="E2" s="175"/>
      <c r="F2" s="175"/>
      <c r="G2" s="175"/>
    </row>
    <row r="3" spans="1:9" x14ac:dyDescent="0.35">
      <c r="A3" s="184" t="s">
        <v>126</v>
      </c>
      <c r="B3" s="184"/>
      <c r="C3" s="184"/>
      <c r="D3" s="184"/>
      <c r="E3" s="184"/>
      <c r="F3" s="184"/>
      <c r="G3" s="184"/>
    </row>
    <row r="4" spans="1:9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42" t="s">
        <v>151</v>
      </c>
      <c r="F4" s="33" t="s">
        <v>172</v>
      </c>
      <c r="G4" s="185" t="s">
        <v>53</v>
      </c>
    </row>
    <row r="5" spans="1:9" x14ac:dyDescent="0.35">
      <c r="A5" s="188"/>
      <c r="B5" s="188"/>
      <c r="C5" s="188"/>
      <c r="D5" s="186"/>
      <c r="E5" s="43" t="s">
        <v>171</v>
      </c>
      <c r="F5" s="34" t="s">
        <v>173</v>
      </c>
      <c r="G5" s="186"/>
    </row>
    <row r="6" spans="1:9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f>SUM(E6:F6)</f>
        <v>0</v>
      </c>
    </row>
    <row r="7" spans="1:9" x14ac:dyDescent="0.35">
      <c r="A7" s="40"/>
      <c r="B7" s="40" t="s">
        <v>139</v>
      </c>
      <c r="C7" s="29" t="s">
        <v>88</v>
      </c>
      <c r="D7" s="86">
        <f>180800+88160</f>
        <v>268960</v>
      </c>
      <c r="E7" s="23">
        <v>259380</v>
      </c>
      <c r="F7" s="23"/>
      <c r="G7" s="23">
        <f t="shared" ref="G7:G18" si="0">SUM(E7:F7)</f>
        <v>259380</v>
      </c>
    </row>
    <row r="8" spans="1:9" x14ac:dyDescent="0.35">
      <c r="A8" s="40"/>
      <c r="B8" s="40" t="s">
        <v>139</v>
      </c>
      <c r="C8" s="29" t="s">
        <v>149</v>
      </c>
      <c r="D8" s="23"/>
      <c r="E8" s="23"/>
      <c r="F8" s="23"/>
      <c r="G8" s="23">
        <f t="shared" si="0"/>
        <v>0</v>
      </c>
    </row>
    <row r="9" spans="1:9" x14ac:dyDescent="0.35">
      <c r="A9" s="40" t="s">
        <v>134</v>
      </c>
      <c r="B9" s="40" t="s">
        <v>140</v>
      </c>
      <c r="C9" s="29" t="s">
        <v>88</v>
      </c>
      <c r="D9" s="23">
        <v>50200</v>
      </c>
      <c r="E9" s="23">
        <v>33060</v>
      </c>
      <c r="F9" s="23"/>
      <c r="G9" s="23">
        <f t="shared" si="0"/>
        <v>33060</v>
      </c>
    </row>
    <row r="10" spans="1:9" x14ac:dyDescent="0.35">
      <c r="A10" s="40"/>
      <c r="B10" s="40" t="s">
        <v>141</v>
      </c>
      <c r="C10" s="29" t="s">
        <v>88</v>
      </c>
      <c r="D10" s="23">
        <v>42000</v>
      </c>
      <c r="E10" s="23"/>
      <c r="F10" s="23">
        <v>31302</v>
      </c>
      <c r="G10" s="23">
        <f t="shared" si="0"/>
        <v>31302</v>
      </c>
    </row>
    <row r="11" spans="1:9" x14ac:dyDescent="0.35">
      <c r="A11" s="40"/>
      <c r="B11" s="40" t="s">
        <v>142</v>
      </c>
      <c r="C11" s="29" t="s">
        <v>88</v>
      </c>
      <c r="D11" s="23">
        <v>4200</v>
      </c>
      <c r="E11" s="23"/>
      <c r="F11" s="23"/>
      <c r="G11" s="23">
        <f t="shared" si="0"/>
        <v>0</v>
      </c>
    </row>
    <row r="12" spans="1:9" x14ac:dyDescent="0.35">
      <c r="A12" s="40"/>
      <c r="B12" s="40" t="s">
        <v>142</v>
      </c>
      <c r="C12" s="29" t="s">
        <v>149</v>
      </c>
      <c r="D12" s="23"/>
      <c r="E12" s="23"/>
      <c r="F12" s="23"/>
      <c r="G12" s="23">
        <f t="shared" si="0"/>
        <v>0</v>
      </c>
    </row>
    <row r="13" spans="1:9" x14ac:dyDescent="0.35">
      <c r="A13" s="40"/>
      <c r="B13" s="40" t="s">
        <v>143</v>
      </c>
      <c r="C13" s="29" t="s">
        <v>88</v>
      </c>
      <c r="D13" s="23"/>
      <c r="E13" s="23"/>
      <c r="F13" s="23"/>
      <c r="G13" s="23">
        <f t="shared" si="0"/>
        <v>0</v>
      </c>
    </row>
    <row r="14" spans="1:9" x14ac:dyDescent="0.35">
      <c r="A14" s="40" t="s">
        <v>135</v>
      </c>
      <c r="B14" s="40" t="s">
        <v>144</v>
      </c>
      <c r="C14" s="29" t="s">
        <v>88</v>
      </c>
      <c r="D14" s="23"/>
      <c r="E14" s="23"/>
      <c r="F14" s="23"/>
      <c r="G14" s="23">
        <f t="shared" si="0"/>
        <v>0</v>
      </c>
    </row>
    <row r="15" spans="1:9" x14ac:dyDescent="0.35">
      <c r="A15" s="40"/>
      <c r="B15" s="40" t="s">
        <v>145</v>
      </c>
      <c r="C15" s="29" t="s">
        <v>88</v>
      </c>
      <c r="D15" s="23"/>
      <c r="E15" s="23"/>
      <c r="F15" s="23"/>
      <c r="G15" s="23">
        <f t="shared" si="0"/>
        <v>0</v>
      </c>
    </row>
    <row r="16" spans="1:9" x14ac:dyDescent="0.35">
      <c r="A16" s="40"/>
      <c r="B16" s="40" t="s">
        <v>145</v>
      </c>
      <c r="C16" s="29" t="s">
        <v>149</v>
      </c>
      <c r="D16" s="23"/>
      <c r="E16" s="23"/>
      <c r="F16" s="23"/>
      <c r="G16" s="23">
        <f t="shared" si="0"/>
        <v>0</v>
      </c>
    </row>
    <row r="17" spans="1:7" x14ac:dyDescent="0.35">
      <c r="A17" s="40" t="s">
        <v>136</v>
      </c>
      <c r="B17" s="29" t="s">
        <v>146</v>
      </c>
      <c r="C17" s="29" t="s">
        <v>88</v>
      </c>
      <c r="D17" s="23"/>
      <c r="E17" s="23"/>
      <c r="F17" s="23"/>
      <c r="G17" s="23">
        <f t="shared" si="0"/>
        <v>0</v>
      </c>
    </row>
    <row r="18" spans="1:7" x14ac:dyDescent="0.35">
      <c r="A18" s="40" t="s">
        <v>137</v>
      </c>
      <c r="B18" s="29" t="s">
        <v>147</v>
      </c>
      <c r="C18" s="29" t="s">
        <v>88</v>
      </c>
      <c r="D18" s="17"/>
      <c r="E18" s="17"/>
      <c r="F18" s="17"/>
      <c r="G18" s="23">
        <f t="shared" si="0"/>
        <v>0</v>
      </c>
    </row>
    <row r="19" spans="1:7" x14ac:dyDescent="0.35">
      <c r="A19" s="178" t="s">
        <v>53</v>
      </c>
      <c r="B19" s="178"/>
      <c r="C19" s="178"/>
      <c r="D19" s="17">
        <f>SUM(D6:D18)</f>
        <v>365360</v>
      </c>
      <c r="E19" s="17">
        <f t="shared" ref="E19:F19" si="1">SUM(E6:E18)</f>
        <v>292440</v>
      </c>
      <c r="F19" s="17">
        <f t="shared" si="1"/>
        <v>31302</v>
      </c>
      <c r="G19" s="17">
        <f>SUM(G6:G18)</f>
        <v>323742</v>
      </c>
    </row>
    <row r="21" spans="1:7" x14ac:dyDescent="0.35">
      <c r="A21" s="1" t="s">
        <v>130</v>
      </c>
    </row>
  </sheetData>
  <mergeCells count="9">
    <mergeCell ref="A19:C19"/>
    <mergeCell ref="A1:G1"/>
    <mergeCell ref="A2:G2"/>
    <mergeCell ref="A3:G3"/>
    <mergeCell ref="A4:A5"/>
    <mergeCell ref="B4:B5"/>
    <mergeCell ref="C4:C5"/>
    <mergeCell ref="D4:D5"/>
    <mergeCell ref="G4:G5"/>
  </mergeCells>
  <pageMargins left="0.16" right="0.1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2" sqref="A2:J2"/>
    </sheetView>
  </sheetViews>
  <sheetFormatPr defaultRowHeight="21" x14ac:dyDescent="0.35"/>
  <cols>
    <col min="1" max="1" width="10.25" style="1" customWidth="1"/>
    <col min="2" max="2" width="17.5" style="1" customWidth="1"/>
    <col min="3" max="3" width="18.25" style="1" customWidth="1"/>
    <col min="4" max="4" width="12.375" style="4" customWidth="1"/>
    <col min="5" max="5" width="16.125" style="4" customWidth="1"/>
    <col min="6" max="6" width="13.625" style="4" customWidth="1"/>
    <col min="7" max="7" width="9.125" style="4" customWidth="1"/>
    <col min="8" max="8" width="12.875" style="4" customWidth="1"/>
    <col min="9" max="9" width="7" style="4" customWidth="1"/>
    <col min="10" max="10" width="13.75" style="4" customWidth="1"/>
    <col min="11" max="16384" width="9" style="1"/>
  </cols>
  <sheetData>
    <row r="1" spans="1:12" x14ac:dyDescent="0.35">
      <c r="A1" s="175" t="str">
        <f>งบกลาง!A1</f>
        <v>เทศบาลตำบลภูวง</v>
      </c>
      <c r="B1" s="175"/>
      <c r="C1" s="175"/>
      <c r="D1" s="175"/>
      <c r="E1" s="175"/>
      <c r="F1" s="175"/>
      <c r="G1" s="175"/>
      <c r="H1" s="175"/>
      <c r="I1" s="175"/>
      <c r="J1" s="175"/>
      <c r="K1" s="11"/>
      <c r="L1" s="11"/>
    </row>
    <row r="2" spans="1:12" x14ac:dyDescent="0.35">
      <c r="A2" s="175" t="s">
        <v>177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2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42" t="s">
        <v>151</v>
      </c>
      <c r="F4" s="33" t="s">
        <v>179</v>
      </c>
      <c r="G4" s="33" t="s">
        <v>180</v>
      </c>
      <c r="H4" s="50" t="s">
        <v>182</v>
      </c>
      <c r="I4" s="42" t="s">
        <v>185</v>
      </c>
      <c r="J4" s="185" t="s">
        <v>53</v>
      </c>
    </row>
    <row r="5" spans="1:12" x14ac:dyDescent="0.35">
      <c r="A5" s="188"/>
      <c r="B5" s="188"/>
      <c r="C5" s="188"/>
      <c r="D5" s="186"/>
      <c r="E5" s="43" t="s">
        <v>178</v>
      </c>
      <c r="F5" s="34"/>
      <c r="G5" s="34" t="s">
        <v>181</v>
      </c>
      <c r="H5" s="45" t="s">
        <v>183</v>
      </c>
      <c r="I5" s="43" t="s">
        <v>184</v>
      </c>
      <c r="J5" s="186"/>
    </row>
    <row r="6" spans="1:12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SUM(E6:I6)</f>
        <v>0</v>
      </c>
    </row>
    <row r="7" spans="1:12" x14ac:dyDescent="0.35">
      <c r="A7" s="40"/>
      <c r="B7" s="40" t="s">
        <v>139</v>
      </c>
      <c r="C7" s="29" t="s">
        <v>88</v>
      </c>
      <c r="D7" s="23"/>
      <c r="E7" s="23"/>
      <c r="F7" s="23"/>
      <c r="G7" s="23"/>
      <c r="H7" s="23"/>
      <c r="I7" s="23"/>
      <c r="J7" s="23">
        <f t="shared" ref="J7:J18" si="0">SUM(E7:I7)</f>
        <v>0</v>
      </c>
    </row>
    <row r="8" spans="1:12" x14ac:dyDescent="0.35">
      <c r="A8" s="40"/>
      <c r="B8" s="40" t="s">
        <v>139</v>
      </c>
      <c r="C8" s="44" t="s">
        <v>149</v>
      </c>
      <c r="D8" s="23"/>
      <c r="E8" s="23"/>
      <c r="F8" s="23"/>
      <c r="G8" s="23"/>
      <c r="H8" s="23"/>
      <c r="I8" s="23"/>
      <c r="J8" s="23">
        <f t="shared" si="0"/>
        <v>0</v>
      </c>
    </row>
    <row r="9" spans="1:12" x14ac:dyDescent="0.35">
      <c r="A9" s="40" t="s">
        <v>134</v>
      </c>
      <c r="B9" s="40" t="s">
        <v>140</v>
      </c>
      <c r="C9" s="29" t="s">
        <v>88</v>
      </c>
      <c r="D9" s="23"/>
      <c r="E9" s="23"/>
      <c r="F9" s="23"/>
      <c r="G9" s="23"/>
      <c r="H9" s="23"/>
      <c r="I9" s="23"/>
      <c r="J9" s="23">
        <f t="shared" si="0"/>
        <v>0</v>
      </c>
    </row>
    <row r="10" spans="1:12" x14ac:dyDescent="0.35">
      <c r="A10" s="40"/>
      <c r="B10" s="40" t="s">
        <v>141</v>
      </c>
      <c r="C10" s="29" t="s">
        <v>88</v>
      </c>
      <c r="D10" s="23">
        <f>1180000+76600</f>
        <v>1256600</v>
      </c>
      <c r="E10" s="23"/>
      <c r="F10" s="23"/>
      <c r="G10" s="23"/>
      <c r="H10" s="23">
        <v>1243600</v>
      </c>
      <c r="I10" s="23"/>
      <c r="J10" s="23">
        <f t="shared" si="0"/>
        <v>1243600</v>
      </c>
    </row>
    <row r="11" spans="1:12" x14ac:dyDescent="0.35">
      <c r="A11" s="40"/>
      <c r="B11" s="40" t="s">
        <v>142</v>
      </c>
      <c r="C11" s="29" t="s">
        <v>88</v>
      </c>
      <c r="D11" s="23">
        <f>109000+15000</f>
        <v>124000</v>
      </c>
      <c r="E11" s="23"/>
      <c r="F11" s="23">
        <v>4595</v>
      </c>
      <c r="G11" s="23"/>
      <c r="H11" s="23">
        <v>102930</v>
      </c>
      <c r="I11" s="23"/>
      <c r="J11" s="23">
        <f t="shared" si="0"/>
        <v>107525</v>
      </c>
    </row>
    <row r="12" spans="1:12" x14ac:dyDescent="0.35">
      <c r="A12" s="40"/>
      <c r="B12" s="40" t="s">
        <v>142</v>
      </c>
      <c r="C12" s="44" t="s">
        <v>149</v>
      </c>
      <c r="D12" s="23"/>
      <c r="E12" s="23"/>
      <c r="F12" s="23"/>
      <c r="G12" s="23"/>
      <c r="H12" s="23"/>
      <c r="I12" s="23"/>
      <c r="J12" s="23">
        <f t="shared" si="0"/>
        <v>0</v>
      </c>
    </row>
    <row r="13" spans="1:12" x14ac:dyDescent="0.35">
      <c r="A13" s="40"/>
      <c r="B13" s="40" t="s">
        <v>143</v>
      </c>
      <c r="C13" s="29" t="s">
        <v>88</v>
      </c>
      <c r="D13" s="23"/>
      <c r="E13" s="23"/>
      <c r="F13" s="23"/>
      <c r="G13" s="23"/>
      <c r="H13" s="23"/>
      <c r="I13" s="23"/>
      <c r="J13" s="23">
        <f t="shared" si="0"/>
        <v>0</v>
      </c>
    </row>
    <row r="14" spans="1:12" x14ac:dyDescent="0.35">
      <c r="A14" s="40" t="s">
        <v>135</v>
      </c>
      <c r="B14" s="40" t="s">
        <v>144</v>
      </c>
      <c r="C14" s="29" t="s">
        <v>88</v>
      </c>
      <c r="D14" s="23"/>
      <c r="E14" s="23"/>
      <c r="F14" s="23"/>
      <c r="G14" s="23"/>
      <c r="H14" s="23"/>
      <c r="I14" s="23"/>
      <c r="J14" s="23">
        <f t="shared" si="0"/>
        <v>0</v>
      </c>
    </row>
    <row r="15" spans="1:12" x14ac:dyDescent="0.35">
      <c r="A15" s="40"/>
      <c r="B15" s="40" t="s">
        <v>145</v>
      </c>
      <c r="C15" s="29" t="s">
        <v>88</v>
      </c>
      <c r="D15" s="23"/>
      <c r="E15" s="23"/>
      <c r="F15" s="23"/>
      <c r="G15" s="23"/>
      <c r="H15" s="23"/>
      <c r="I15" s="23"/>
      <c r="J15" s="23">
        <f t="shared" si="0"/>
        <v>0</v>
      </c>
    </row>
    <row r="16" spans="1:12" x14ac:dyDescent="0.35">
      <c r="A16" s="40"/>
      <c r="B16" s="40" t="s">
        <v>145</v>
      </c>
      <c r="C16" s="44" t="s">
        <v>149</v>
      </c>
      <c r="D16" s="23"/>
      <c r="E16" s="23"/>
      <c r="F16" s="23"/>
      <c r="G16" s="23"/>
      <c r="H16" s="23"/>
      <c r="I16" s="23"/>
      <c r="J16" s="23">
        <f t="shared" si="0"/>
        <v>0</v>
      </c>
    </row>
    <row r="17" spans="1:10" x14ac:dyDescent="0.35">
      <c r="A17" s="40" t="s">
        <v>136</v>
      </c>
      <c r="B17" s="29" t="s">
        <v>146</v>
      </c>
      <c r="C17" s="29" t="s">
        <v>88</v>
      </c>
      <c r="D17" s="23"/>
      <c r="E17" s="23"/>
      <c r="F17" s="23"/>
      <c r="G17" s="23"/>
      <c r="H17" s="23"/>
      <c r="I17" s="23"/>
      <c r="J17" s="23">
        <f t="shared" si="0"/>
        <v>0</v>
      </c>
    </row>
    <row r="18" spans="1:10" x14ac:dyDescent="0.35">
      <c r="A18" s="40" t="s">
        <v>137</v>
      </c>
      <c r="B18" s="29" t="s">
        <v>147</v>
      </c>
      <c r="C18" s="29" t="s">
        <v>88</v>
      </c>
      <c r="D18" s="23">
        <v>300000</v>
      </c>
      <c r="E18" s="17"/>
      <c r="F18" s="17">
        <v>298217.46000000002</v>
      </c>
      <c r="G18" s="17"/>
      <c r="H18" s="17"/>
      <c r="I18" s="17"/>
      <c r="J18" s="23">
        <f t="shared" si="0"/>
        <v>298217.46000000002</v>
      </c>
    </row>
    <row r="19" spans="1:10" x14ac:dyDescent="0.35">
      <c r="A19" s="178" t="s">
        <v>53</v>
      </c>
      <c r="B19" s="178"/>
      <c r="C19" s="178"/>
      <c r="D19" s="17">
        <f>SUM(D6:D18)</f>
        <v>1680600</v>
      </c>
      <c r="E19" s="17">
        <f t="shared" ref="E19:I19" si="1">SUM(E6:E18)</f>
        <v>0</v>
      </c>
      <c r="F19" s="17">
        <f t="shared" si="1"/>
        <v>302812.46000000002</v>
      </c>
      <c r="G19" s="17">
        <f t="shared" si="1"/>
        <v>0</v>
      </c>
      <c r="H19" s="17">
        <f t="shared" si="1"/>
        <v>1346530</v>
      </c>
      <c r="I19" s="17">
        <f t="shared" si="1"/>
        <v>0</v>
      </c>
      <c r="J19" s="17">
        <f>SUM(J6:J18)</f>
        <v>1649342.46</v>
      </c>
    </row>
    <row r="21" spans="1:10" x14ac:dyDescent="0.35">
      <c r="A21" s="1" t="s">
        <v>130</v>
      </c>
    </row>
  </sheetData>
  <mergeCells count="9">
    <mergeCell ref="A19:C19"/>
    <mergeCell ref="A1:J1"/>
    <mergeCell ref="A2:J2"/>
    <mergeCell ref="A3:J3"/>
    <mergeCell ref="A4:A5"/>
    <mergeCell ref="B4:B5"/>
    <mergeCell ref="C4:C5"/>
    <mergeCell ref="D4:D5"/>
    <mergeCell ref="J4:J5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21" sqref="D21"/>
    </sheetView>
  </sheetViews>
  <sheetFormatPr defaultRowHeight="14.25" x14ac:dyDescent="0.2"/>
  <cols>
    <col min="1" max="1" width="33.75" customWidth="1"/>
    <col min="2" max="2" width="18.25" customWidth="1"/>
    <col min="3" max="3" width="20" customWidth="1"/>
    <col min="4" max="4" width="18.125" customWidth="1"/>
  </cols>
  <sheetData>
    <row r="1" spans="1:4" ht="21" x14ac:dyDescent="0.35">
      <c r="A1" s="175" t="s">
        <v>272</v>
      </c>
      <c r="B1" s="175"/>
      <c r="C1" s="175"/>
      <c r="D1" s="175"/>
    </row>
    <row r="2" spans="1:4" ht="21" x14ac:dyDescent="0.35">
      <c r="A2" s="175" t="s">
        <v>273</v>
      </c>
      <c r="B2" s="175"/>
      <c r="C2" s="175"/>
      <c r="D2" s="175"/>
    </row>
    <row r="3" spans="1:4" ht="21" x14ac:dyDescent="0.35">
      <c r="A3" s="175" t="s">
        <v>274</v>
      </c>
      <c r="B3" s="175"/>
      <c r="C3" s="175"/>
      <c r="D3" s="175"/>
    </row>
    <row r="4" spans="1:4" ht="21" x14ac:dyDescent="0.35">
      <c r="A4" s="29"/>
      <c r="B4" s="31" t="s">
        <v>128</v>
      </c>
      <c r="C4" s="21" t="s">
        <v>275</v>
      </c>
      <c r="D4" s="21" t="s">
        <v>276</v>
      </c>
    </row>
    <row r="5" spans="1:4" ht="21" x14ac:dyDescent="0.35">
      <c r="A5" s="18" t="s">
        <v>277</v>
      </c>
      <c r="B5" s="29"/>
      <c r="C5" s="23"/>
      <c r="D5" s="23"/>
    </row>
    <row r="6" spans="1:4" ht="21" x14ac:dyDescent="0.35">
      <c r="A6" s="89" t="s">
        <v>242</v>
      </c>
      <c r="B6" s="29"/>
      <c r="C6" s="23"/>
      <c r="D6" s="23"/>
    </row>
    <row r="7" spans="1:4" ht="21" x14ac:dyDescent="0.35">
      <c r="A7" s="85" t="s">
        <v>278</v>
      </c>
      <c r="B7" s="90">
        <v>0</v>
      </c>
      <c r="C7" s="23">
        <v>0</v>
      </c>
      <c r="D7" s="23">
        <f>C7-B7</f>
        <v>0</v>
      </c>
    </row>
    <row r="8" spans="1:4" ht="21" x14ac:dyDescent="0.35">
      <c r="A8" s="85" t="s">
        <v>279</v>
      </c>
      <c r="B8" s="90">
        <v>0</v>
      </c>
      <c r="C8" s="23">
        <v>0</v>
      </c>
      <c r="D8" s="23">
        <f t="shared" ref="D8:D15" si="0">C8-B8</f>
        <v>0</v>
      </c>
    </row>
    <row r="9" spans="1:4" ht="21" x14ac:dyDescent="0.35">
      <c r="A9" s="85" t="s">
        <v>280</v>
      </c>
      <c r="B9" s="90">
        <v>0</v>
      </c>
      <c r="C9" s="23">
        <v>0</v>
      </c>
      <c r="D9" s="23">
        <f t="shared" si="0"/>
        <v>0</v>
      </c>
    </row>
    <row r="10" spans="1:4" ht="21" x14ac:dyDescent="0.35">
      <c r="A10" s="85" t="s">
        <v>281</v>
      </c>
      <c r="B10" s="90">
        <v>0</v>
      </c>
      <c r="C10" s="23">
        <v>0</v>
      </c>
      <c r="D10" s="23">
        <f t="shared" si="0"/>
        <v>0</v>
      </c>
    </row>
    <row r="11" spans="1:4" ht="21" x14ac:dyDescent="0.35">
      <c r="A11" s="85" t="s">
        <v>282</v>
      </c>
      <c r="B11" s="90">
        <v>0</v>
      </c>
      <c r="C11" s="23">
        <v>0</v>
      </c>
      <c r="D11" s="23">
        <f t="shared" si="0"/>
        <v>0</v>
      </c>
    </row>
    <row r="12" spans="1:4" ht="21" x14ac:dyDescent="0.35">
      <c r="A12" s="85" t="s">
        <v>283</v>
      </c>
      <c r="B12" s="90">
        <v>0</v>
      </c>
      <c r="C12" s="23">
        <v>0</v>
      </c>
      <c r="D12" s="23">
        <f t="shared" si="0"/>
        <v>0</v>
      </c>
    </row>
    <row r="13" spans="1:4" ht="21" x14ac:dyDescent="0.35">
      <c r="A13" s="85" t="s">
        <v>284</v>
      </c>
      <c r="B13" s="90">
        <v>0</v>
      </c>
      <c r="C13" s="23">
        <v>0</v>
      </c>
      <c r="D13" s="23">
        <f t="shared" si="0"/>
        <v>0</v>
      </c>
    </row>
    <row r="14" spans="1:4" ht="21" x14ac:dyDescent="0.35">
      <c r="A14" s="85" t="s">
        <v>285</v>
      </c>
      <c r="B14" s="90">
        <v>0</v>
      </c>
      <c r="C14" s="23">
        <v>0</v>
      </c>
      <c r="D14" s="23">
        <f t="shared" si="0"/>
        <v>0</v>
      </c>
    </row>
    <row r="15" spans="1:4" ht="21" x14ac:dyDescent="0.35">
      <c r="A15" s="85" t="s">
        <v>296</v>
      </c>
      <c r="B15" s="90"/>
      <c r="C15" s="23">
        <v>0</v>
      </c>
      <c r="D15" s="23">
        <f t="shared" si="0"/>
        <v>0</v>
      </c>
    </row>
    <row r="16" spans="1:4" ht="21" x14ac:dyDescent="0.35">
      <c r="A16" s="91" t="s">
        <v>286</v>
      </c>
      <c r="B16" s="92">
        <f>SUM(B7:B15)</f>
        <v>0</v>
      </c>
      <c r="C16" s="92">
        <f t="shared" ref="C16:D16" si="1">SUM(C7:C15)</f>
        <v>0</v>
      </c>
      <c r="D16" s="92">
        <f t="shared" si="1"/>
        <v>0</v>
      </c>
    </row>
    <row r="17" spans="1:4" ht="21" x14ac:dyDescent="0.35">
      <c r="A17" s="93"/>
      <c r="B17" s="94"/>
      <c r="C17" s="94"/>
      <c r="D17" s="94"/>
    </row>
    <row r="18" spans="1:4" ht="21" x14ac:dyDescent="0.35">
      <c r="A18" s="29"/>
      <c r="B18" s="31" t="s">
        <v>128</v>
      </c>
      <c r="C18" s="21" t="s">
        <v>287</v>
      </c>
      <c r="D18" s="21" t="s">
        <v>276</v>
      </c>
    </row>
    <row r="19" spans="1:4" ht="21" x14ac:dyDescent="0.35">
      <c r="A19" s="89" t="s">
        <v>288</v>
      </c>
      <c r="B19" s="86"/>
      <c r="C19" s="23"/>
      <c r="D19" s="23"/>
    </row>
    <row r="20" spans="1:4" ht="21" x14ac:dyDescent="0.35">
      <c r="A20" s="89" t="s">
        <v>241</v>
      </c>
      <c r="B20" s="86"/>
      <c r="C20" s="23"/>
      <c r="D20" s="23"/>
    </row>
    <row r="21" spans="1:4" ht="21" x14ac:dyDescent="0.35">
      <c r="A21" s="85" t="s">
        <v>129</v>
      </c>
      <c r="B21" s="86">
        <v>0</v>
      </c>
      <c r="C21" s="23">
        <v>0</v>
      </c>
      <c r="D21" s="23">
        <f>C21-B21</f>
        <v>0</v>
      </c>
    </row>
    <row r="22" spans="1:4" ht="21" x14ac:dyDescent="0.35">
      <c r="A22" s="85" t="s">
        <v>138</v>
      </c>
      <c r="B22" s="86">
        <v>0</v>
      </c>
      <c r="C22" s="23">
        <v>0</v>
      </c>
      <c r="D22" s="23">
        <f>C22-B22</f>
        <v>0</v>
      </c>
    </row>
    <row r="23" spans="1:4" ht="21" x14ac:dyDescent="0.35">
      <c r="A23" s="85" t="s">
        <v>139</v>
      </c>
      <c r="B23" s="86">
        <v>0</v>
      </c>
      <c r="C23" s="23">
        <v>0</v>
      </c>
      <c r="D23" s="23">
        <f t="shared" ref="D23:D28" si="2">C23-B23</f>
        <v>0</v>
      </c>
    </row>
    <row r="24" spans="1:4" ht="21" x14ac:dyDescent="0.35">
      <c r="A24" s="85" t="s">
        <v>140</v>
      </c>
      <c r="B24" s="86">
        <v>0</v>
      </c>
      <c r="C24" s="23">
        <v>0</v>
      </c>
      <c r="D24" s="23">
        <f t="shared" si="2"/>
        <v>0</v>
      </c>
    </row>
    <row r="25" spans="1:4" ht="21" x14ac:dyDescent="0.35">
      <c r="A25" s="85" t="s">
        <v>141</v>
      </c>
      <c r="B25" s="86">
        <v>0</v>
      </c>
      <c r="C25" s="23">
        <v>0</v>
      </c>
      <c r="D25" s="23">
        <f t="shared" si="2"/>
        <v>0</v>
      </c>
    </row>
    <row r="26" spans="1:4" ht="21" x14ac:dyDescent="0.35">
      <c r="A26" s="85" t="s">
        <v>142</v>
      </c>
      <c r="B26" s="86">
        <v>0</v>
      </c>
      <c r="C26" s="23">
        <v>0</v>
      </c>
      <c r="D26" s="23">
        <f t="shared" si="2"/>
        <v>0</v>
      </c>
    </row>
    <row r="27" spans="1:4" ht="21" x14ac:dyDescent="0.35">
      <c r="A27" s="85" t="s">
        <v>143</v>
      </c>
      <c r="B27" s="86">
        <v>0</v>
      </c>
      <c r="C27" s="23">
        <v>0</v>
      </c>
      <c r="D27" s="23">
        <f t="shared" si="2"/>
        <v>0</v>
      </c>
    </row>
    <row r="28" spans="1:4" ht="21" x14ac:dyDescent="0.35">
      <c r="A28" s="85" t="s">
        <v>144</v>
      </c>
      <c r="B28" s="86">
        <v>0</v>
      </c>
      <c r="C28" s="23">
        <v>0</v>
      </c>
      <c r="D28" s="23">
        <f t="shared" si="2"/>
        <v>0</v>
      </c>
    </row>
    <row r="29" spans="1:4" ht="21" x14ac:dyDescent="0.35">
      <c r="A29" s="85" t="s">
        <v>145</v>
      </c>
      <c r="B29" s="86">
        <v>0</v>
      </c>
      <c r="C29" s="23">
        <v>0</v>
      </c>
      <c r="D29" s="23">
        <f>C29-B29</f>
        <v>0</v>
      </c>
    </row>
    <row r="30" spans="1:4" ht="21" x14ac:dyDescent="0.35">
      <c r="A30" s="85" t="s">
        <v>289</v>
      </c>
      <c r="B30" s="86">
        <v>0</v>
      </c>
      <c r="C30" s="23">
        <v>0</v>
      </c>
      <c r="D30" s="23">
        <f>C30-B30</f>
        <v>0</v>
      </c>
    </row>
    <row r="31" spans="1:4" ht="21" x14ac:dyDescent="0.35">
      <c r="A31" s="85" t="s">
        <v>147</v>
      </c>
      <c r="B31" s="86">
        <v>0</v>
      </c>
      <c r="C31" s="23">
        <v>0</v>
      </c>
      <c r="D31" s="23">
        <f>C31-B31</f>
        <v>0</v>
      </c>
    </row>
    <row r="32" spans="1:4" ht="21" x14ac:dyDescent="0.35">
      <c r="A32" s="91" t="s">
        <v>290</v>
      </c>
      <c r="B32" s="92">
        <f>SUM(B21:B30)</f>
        <v>0</v>
      </c>
      <c r="C32" s="92">
        <f>SUM(C21:C31)</f>
        <v>0</v>
      </c>
      <c r="D32" s="92">
        <f>SUM(D21:D31)</f>
        <v>0</v>
      </c>
    </row>
    <row r="33" spans="1:4" ht="21" x14ac:dyDescent="0.35">
      <c r="A33" s="20" t="s">
        <v>291</v>
      </c>
      <c r="B33" s="1"/>
      <c r="C33" s="17">
        <f>SUM(C16-C32)</f>
        <v>0</v>
      </c>
      <c r="D33" s="4"/>
    </row>
    <row r="34" spans="1:4" ht="21" x14ac:dyDescent="0.35">
      <c r="A34" s="1" t="s">
        <v>292</v>
      </c>
      <c r="B34" s="1"/>
      <c r="C34" s="23">
        <v>0</v>
      </c>
      <c r="D34" s="4"/>
    </row>
    <row r="35" spans="1:4" ht="21" x14ac:dyDescent="0.35">
      <c r="A35" s="20" t="s">
        <v>293</v>
      </c>
      <c r="B35" s="1"/>
      <c r="C35" s="23">
        <v>0</v>
      </c>
      <c r="D35" s="4"/>
    </row>
    <row r="36" spans="1:4" ht="21" x14ac:dyDescent="0.35">
      <c r="A36" s="1"/>
      <c r="B36" s="1"/>
      <c r="C36" s="4"/>
      <c r="D36" s="4"/>
    </row>
    <row r="37" spans="1:4" ht="21" x14ac:dyDescent="0.35">
      <c r="A37" s="1" t="s">
        <v>294</v>
      </c>
      <c r="B37" s="1"/>
      <c r="C37" s="4"/>
      <c r="D37" s="4"/>
    </row>
    <row r="38" spans="1:4" ht="21" x14ac:dyDescent="0.35">
      <c r="A38" s="1" t="s">
        <v>295</v>
      </c>
      <c r="B38" s="1"/>
      <c r="C38" s="4"/>
      <c r="D38" s="4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" sqref="A2:G2"/>
    </sheetView>
  </sheetViews>
  <sheetFormatPr defaultRowHeight="21" x14ac:dyDescent="0.35"/>
  <cols>
    <col min="1" max="1" width="10.25" style="1" customWidth="1"/>
    <col min="2" max="2" width="17.5" style="1" customWidth="1"/>
    <col min="3" max="3" width="18.25" style="1" customWidth="1"/>
    <col min="4" max="4" width="18.375" style="4" customWidth="1"/>
    <col min="5" max="5" width="22.25" style="4" customWidth="1"/>
    <col min="6" max="6" width="19.625" style="4" customWidth="1"/>
    <col min="7" max="7" width="21" style="4" customWidth="1"/>
    <col min="8" max="16384" width="9" style="1"/>
  </cols>
  <sheetData>
    <row r="1" spans="1:9" x14ac:dyDescent="0.35">
      <c r="A1" s="175" t="str">
        <f>รักษาสงบ!A1</f>
        <v>เทศบาลตำบลภูวง</v>
      </c>
      <c r="B1" s="175"/>
      <c r="C1" s="175"/>
      <c r="D1" s="175"/>
      <c r="E1" s="175"/>
      <c r="F1" s="175"/>
      <c r="G1" s="175"/>
      <c r="H1" s="11"/>
      <c r="I1" s="11"/>
    </row>
    <row r="2" spans="1:9" x14ac:dyDescent="0.35">
      <c r="A2" s="175" t="s">
        <v>188</v>
      </c>
      <c r="B2" s="175"/>
      <c r="C2" s="175"/>
      <c r="D2" s="175"/>
      <c r="E2" s="175"/>
      <c r="F2" s="175"/>
      <c r="G2" s="175"/>
    </row>
    <row r="3" spans="1:9" x14ac:dyDescent="0.35">
      <c r="A3" s="184" t="s">
        <v>126</v>
      </c>
      <c r="B3" s="184"/>
      <c r="C3" s="184"/>
      <c r="D3" s="184"/>
      <c r="E3" s="184"/>
      <c r="F3" s="184"/>
      <c r="G3" s="184"/>
    </row>
    <row r="4" spans="1:9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38" t="s">
        <v>151</v>
      </c>
      <c r="F4" s="38" t="s">
        <v>189</v>
      </c>
      <c r="G4" s="185" t="s">
        <v>53</v>
      </c>
    </row>
    <row r="5" spans="1:9" x14ac:dyDescent="0.35">
      <c r="A5" s="190"/>
      <c r="B5" s="190"/>
      <c r="C5" s="190"/>
      <c r="D5" s="189"/>
      <c r="E5" s="46" t="s">
        <v>186</v>
      </c>
      <c r="F5" s="46" t="s">
        <v>190</v>
      </c>
      <c r="G5" s="189"/>
    </row>
    <row r="6" spans="1:9" x14ac:dyDescent="0.35">
      <c r="A6" s="188"/>
      <c r="B6" s="188"/>
      <c r="C6" s="188"/>
      <c r="D6" s="186"/>
      <c r="E6" s="39" t="s">
        <v>187</v>
      </c>
      <c r="F6" s="39" t="s">
        <v>191</v>
      </c>
      <c r="G6" s="186"/>
    </row>
    <row r="7" spans="1:9" x14ac:dyDescent="0.35">
      <c r="A7" s="41" t="s">
        <v>133</v>
      </c>
      <c r="B7" s="41" t="s">
        <v>138</v>
      </c>
      <c r="C7" s="29" t="s">
        <v>88</v>
      </c>
      <c r="D7" s="23">
        <v>0</v>
      </c>
      <c r="E7" s="23">
        <v>0</v>
      </c>
      <c r="F7" s="23">
        <v>0</v>
      </c>
      <c r="G7" s="23">
        <f>SUM(E7:F7)</f>
        <v>0</v>
      </c>
    </row>
    <row r="8" spans="1:9" x14ac:dyDescent="0.35">
      <c r="A8" s="40"/>
      <c r="B8" s="40" t="s">
        <v>139</v>
      </c>
      <c r="C8" s="29" t="s">
        <v>88</v>
      </c>
      <c r="D8" s="23"/>
      <c r="E8" s="23"/>
      <c r="F8" s="23"/>
      <c r="G8" s="23">
        <f t="shared" ref="G8:G19" si="0">SUM(E8:F8)</f>
        <v>0</v>
      </c>
    </row>
    <row r="9" spans="1:9" x14ac:dyDescent="0.35">
      <c r="A9" s="40"/>
      <c r="B9" s="40" t="s">
        <v>139</v>
      </c>
      <c r="C9" s="44" t="s">
        <v>149</v>
      </c>
      <c r="D9" s="23"/>
      <c r="E9" s="23"/>
      <c r="F9" s="23"/>
      <c r="G9" s="23">
        <f t="shared" si="0"/>
        <v>0</v>
      </c>
    </row>
    <row r="10" spans="1:9" x14ac:dyDescent="0.35">
      <c r="A10" s="40" t="s">
        <v>134</v>
      </c>
      <c r="B10" s="40" t="s">
        <v>140</v>
      </c>
      <c r="C10" s="29" t="s">
        <v>88</v>
      </c>
      <c r="D10" s="23"/>
      <c r="E10" s="23"/>
      <c r="F10" s="23"/>
      <c r="G10" s="23">
        <f t="shared" si="0"/>
        <v>0</v>
      </c>
    </row>
    <row r="11" spans="1:9" x14ac:dyDescent="0.35">
      <c r="A11" s="40"/>
      <c r="B11" s="40" t="s">
        <v>141</v>
      </c>
      <c r="C11" s="29" t="s">
        <v>88</v>
      </c>
      <c r="D11" s="23">
        <v>210000</v>
      </c>
      <c r="E11" s="23"/>
      <c r="F11" s="23">
        <v>108961</v>
      </c>
      <c r="G11" s="23">
        <f t="shared" si="0"/>
        <v>108961</v>
      </c>
    </row>
    <row r="12" spans="1:9" x14ac:dyDescent="0.35">
      <c r="A12" s="40"/>
      <c r="B12" s="40" t="s">
        <v>142</v>
      </c>
      <c r="C12" s="29" t="s">
        <v>88</v>
      </c>
      <c r="D12" s="23"/>
      <c r="E12" s="23"/>
      <c r="F12" s="23"/>
      <c r="G12" s="23">
        <f t="shared" si="0"/>
        <v>0</v>
      </c>
    </row>
    <row r="13" spans="1:9" x14ac:dyDescent="0.35">
      <c r="A13" s="40"/>
      <c r="B13" s="40" t="s">
        <v>142</v>
      </c>
      <c r="C13" s="44" t="s">
        <v>149</v>
      </c>
      <c r="D13" s="23"/>
      <c r="E13" s="23"/>
      <c r="F13" s="23"/>
      <c r="G13" s="23">
        <f t="shared" si="0"/>
        <v>0</v>
      </c>
    </row>
    <row r="14" spans="1:9" x14ac:dyDescent="0.35">
      <c r="A14" s="40"/>
      <c r="B14" s="40" t="s">
        <v>143</v>
      </c>
      <c r="C14" s="29" t="s">
        <v>88</v>
      </c>
      <c r="D14" s="23"/>
      <c r="E14" s="23"/>
      <c r="F14" s="23"/>
      <c r="G14" s="23">
        <f t="shared" si="0"/>
        <v>0</v>
      </c>
    </row>
    <row r="15" spans="1:9" x14ac:dyDescent="0.35">
      <c r="A15" s="40" t="s">
        <v>135</v>
      </c>
      <c r="B15" s="40" t="s">
        <v>144</v>
      </c>
      <c r="C15" s="29" t="s">
        <v>88</v>
      </c>
      <c r="D15" s="23"/>
      <c r="E15" s="23"/>
      <c r="F15" s="23"/>
      <c r="G15" s="23">
        <f t="shared" si="0"/>
        <v>0</v>
      </c>
    </row>
    <row r="16" spans="1:9" x14ac:dyDescent="0.35">
      <c r="A16" s="40"/>
      <c r="B16" s="40" t="s">
        <v>145</v>
      </c>
      <c r="C16" s="29" t="s">
        <v>88</v>
      </c>
      <c r="D16" s="23"/>
      <c r="E16" s="23"/>
      <c r="F16" s="23"/>
      <c r="G16" s="23">
        <f t="shared" si="0"/>
        <v>0</v>
      </c>
    </row>
    <row r="17" spans="1:7" x14ac:dyDescent="0.35">
      <c r="A17" s="40"/>
      <c r="B17" s="40" t="s">
        <v>145</v>
      </c>
      <c r="C17" s="44" t="s">
        <v>149</v>
      </c>
      <c r="D17" s="23"/>
      <c r="E17" s="23"/>
      <c r="F17" s="23"/>
      <c r="G17" s="23">
        <f t="shared" si="0"/>
        <v>0</v>
      </c>
    </row>
    <row r="18" spans="1:7" x14ac:dyDescent="0.35">
      <c r="A18" s="40" t="s">
        <v>136</v>
      </c>
      <c r="B18" s="29" t="s">
        <v>146</v>
      </c>
      <c r="C18" s="29" t="s">
        <v>88</v>
      </c>
      <c r="D18" s="23"/>
      <c r="E18" s="23"/>
      <c r="F18" s="23"/>
      <c r="G18" s="23">
        <f t="shared" si="0"/>
        <v>0</v>
      </c>
    </row>
    <row r="19" spans="1:7" x14ac:dyDescent="0.35">
      <c r="A19" s="40" t="s">
        <v>137</v>
      </c>
      <c r="B19" s="29" t="s">
        <v>147</v>
      </c>
      <c r="C19" s="29" t="s">
        <v>88</v>
      </c>
      <c r="D19" s="17">
        <v>40000</v>
      </c>
      <c r="E19" s="17"/>
      <c r="F19" s="17">
        <v>40000</v>
      </c>
      <c r="G19" s="23">
        <f t="shared" si="0"/>
        <v>40000</v>
      </c>
    </row>
    <row r="20" spans="1:7" x14ac:dyDescent="0.35">
      <c r="A20" s="178" t="s">
        <v>53</v>
      </c>
      <c r="B20" s="178"/>
      <c r="C20" s="178"/>
      <c r="D20" s="17">
        <f>SUM(D7:D19)</f>
        <v>250000</v>
      </c>
      <c r="E20" s="17">
        <f t="shared" ref="E20:F20" si="1">SUM(E7:E19)</f>
        <v>0</v>
      </c>
      <c r="F20" s="17">
        <f t="shared" si="1"/>
        <v>148961</v>
      </c>
      <c r="G20" s="17">
        <f>SUM(G7:G19)</f>
        <v>148961</v>
      </c>
    </row>
    <row r="22" spans="1:7" x14ac:dyDescent="0.35">
      <c r="A22" s="1" t="s">
        <v>130</v>
      </c>
    </row>
  </sheetData>
  <mergeCells count="9">
    <mergeCell ref="A1:G1"/>
    <mergeCell ref="A2:G2"/>
    <mergeCell ref="A3:G3"/>
    <mergeCell ref="G4:G6"/>
    <mergeCell ref="A20:C20"/>
    <mergeCell ref="A4:A6"/>
    <mergeCell ref="B4:B6"/>
    <mergeCell ref="C4:C6"/>
    <mergeCell ref="D4:D6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:I2"/>
    </sheetView>
  </sheetViews>
  <sheetFormatPr defaultRowHeight="21" x14ac:dyDescent="0.35"/>
  <cols>
    <col min="1" max="1" width="10.25" style="1" customWidth="1"/>
    <col min="2" max="2" width="17.5" style="1" customWidth="1"/>
    <col min="3" max="3" width="18.25" style="1" customWidth="1"/>
    <col min="4" max="4" width="12.375" style="4" customWidth="1"/>
    <col min="5" max="5" width="16.125" style="4" customWidth="1"/>
    <col min="6" max="6" width="15.375" style="4" customWidth="1"/>
    <col min="7" max="7" width="14.125" style="4" customWidth="1"/>
    <col min="8" max="8" width="13.75" style="4" customWidth="1"/>
    <col min="9" max="9" width="16.375" style="4" customWidth="1"/>
    <col min="10" max="16384" width="9" style="1"/>
  </cols>
  <sheetData>
    <row r="1" spans="1:11" x14ac:dyDescent="0.35">
      <c r="A1" s="175" t="str">
        <f>ความเข้มแข็ง!A1</f>
        <v>เทศบาลตำบลภูวง</v>
      </c>
      <c r="B1" s="175"/>
      <c r="C1" s="175"/>
      <c r="D1" s="175"/>
      <c r="E1" s="175"/>
      <c r="F1" s="175"/>
      <c r="G1" s="175"/>
      <c r="H1" s="175"/>
      <c r="I1" s="175"/>
      <c r="J1" s="11"/>
      <c r="K1" s="11"/>
    </row>
    <row r="2" spans="1:11" x14ac:dyDescent="0.35">
      <c r="A2" s="175" t="s">
        <v>192</v>
      </c>
      <c r="B2" s="175"/>
      <c r="C2" s="175"/>
      <c r="D2" s="175"/>
      <c r="E2" s="175"/>
      <c r="F2" s="175"/>
      <c r="G2" s="175"/>
      <c r="H2" s="175"/>
      <c r="I2" s="175"/>
    </row>
    <row r="3" spans="1:11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</row>
    <row r="4" spans="1:11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38" t="s">
        <v>193</v>
      </c>
      <c r="F4" s="38" t="s">
        <v>197</v>
      </c>
      <c r="G4" s="38" t="s">
        <v>199</v>
      </c>
      <c r="H4" s="47" t="s">
        <v>203</v>
      </c>
      <c r="I4" s="185" t="s">
        <v>53</v>
      </c>
    </row>
    <row r="5" spans="1:11" x14ac:dyDescent="0.35">
      <c r="A5" s="190"/>
      <c r="B5" s="190"/>
      <c r="C5" s="190"/>
      <c r="D5" s="189"/>
      <c r="E5" s="46" t="s">
        <v>194</v>
      </c>
      <c r="F5" s="46" t="s">
        <v>198</v>
      </c>
      <c r="G5" s="46" t="s">
        <v>198</v>
      </c>
      <c r="H5" s="48" t="s">
        <v>202</v>
      </c>
      <c r="I5" s="189"/>
    </row>
    <row r="6" spans="1:11" x14ac:dyDescent="0.35">
      <c r="A6" s="188"/>
      <c r="B6" s="188"/>
      <c r="C6" s="188"/>
      <c r="D6" s="186"/>
      <c r="E6" s="39" t="s">
        <v>195</v>
      </c>
      <c r="F6" s="39" t="s">
        <v>196</v>
      </c>
      <c r="G6" s="39" t="s">
        <v>200</v>
      </c>
      <c r="H6" s="49" t="s">
        <v>201</v>
      </c>
      <c r="I6" s="186"/>
    </row>
    <row r="7" spans="1:11" x14ac:dyDescent="0.35">
      <c r="A7" s="41" t="s">
        <v>133</v>
      </c>
      <c r="B7" s="41" t="s">
        <v>138</v>
      </c>
      <c r="C7" s="29" t="s">
        <v>88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f>SUM(E7:H7)</f>
        <v>0</v>
      </c>
    </row>
    <row r="8" spans="1:11" x14ac:dyDescent="0.35">
      <c r="A8" s="40"/>
      <c r="B8" s="40" t="s">
        <v>139</v>
      </c>
      <c r="C8" s="29" t="s">
        <v>88</v>
      </c>
      <c r="D8" s="23"/>
      <c r="E8" s="23"/>
      <c r="F8" s="23"/>
      <c r="G8" s="23"/>
      <c r="H8" s="23"/>
      <c r="I8" s="23">
        <f t="shared" ref="I8:I19" si="0">SUM(E8:H8)</f>
        <v>0</v>
      </c>
    </row>
    <row r="9" spans="1:11" x14ac:dyDescent="0.35">
      <c r="A9" s="40"/>
      <c r="B9" s="40" t="s">
        <v>139</v>
      </c>
      <c r="C9" s="44" t="s">
        <v>149</v>
      </c>
      <c r="D9" s="23"/>
      <c r="E9" s="23"/>
      <c r="F9" s="23"/>
      <c r="G9" s="23"/>
      <c r="H9" s="23"/>
      <c r="I9" s="23">
        <f t="shared" si="0"/>
        <v>0</v>
      </c>
    </row>
    <row r="10" spans="1:11" x14ac:dyDescent="0.35">
      <c r="A10" s="40" t="s">
        <v>134</v>
      </c>
      <c r="B10" s="40" t="s">
        <v>140</v>
      </c>
      <c r="C10" s="29" t="s">
        <v>88</v>
      </c>
      <c r="D10" s="23"/>
      <c r="E10" s="23"/>
      <c r="F10" s="23"/>
      <c r="G10" s="23"/>
      <c r="H10" s="23"/>
      <c r="I10" s="23">
        <f t="shared" si="0"/>
        <v>0</v>
      </c>
    </row>
    <row r="11" spans="1:11" x14ac:dyDescent="0.35">
      <c r="A11" s="40"/>
      <c r="B11" s="40" t="s">
        <v>141</v>
      </c>
      <c r="C11" s="29" t="s">
        <v>88</v>
      </c>
      <c r="D11" s="23">
        <f>170000+230000-3000-17000</f>
        <v>380000</v>
      </c>
      <c r="E11" s="23"/>
      <c r="F11" s="23">
        <v>100000</v>
      </c>
      <c r="G11" s="23">
        <f>197285+6300</f>
        <v>203585</v>
      </c>
      <c r="H11" s="23"/>
      <c r="I11" s="23">
        <f t="shared" si="0"/>
        <v>303585</v>
      </c>
    </row>
    <row r="12" spans="1:11" x14ac:dyDescent="0.35">
      <c r="A12" s="40"/>
      <c r="B12" s="40" t="s">
        <v>142</v>
      </c>
      <c r="C12" s="29" t="s">
        <v>88</v>
      </c>
      <c r="D12" s="23">
        <v>50000</v>
      </c>
      <c r="E12" s="23"/>
      <c r="F12" s="23">
        <v>50000</v>
      </c>
      <c r="G12" s="23"/>
      <c r="H12" s="23"/>
      <c r="I12" s="23">
        <f t="shared" si="0"/>
        <v>50000</v>
      </c>
    </row>
    <row r="13" spans="1:11" x14ac:dyDescent="0.35">
      <c r="A13" s="40"/>
      <c r="B13" s="40" t="s">
        <v>142</v>
      </c>
      <c r="C13" s="44" t="s">
        <v>149</v>
      </c>
      <c r="D13" s="23"/>
      <c r="E13" s="23"/>
      <c r="F13" s="23"/>
      <c r="G13" s="23"/>
      <c r="H13" s="23"/>
      <c r="I13" s="23">
        <f t="shared" si="0"/>
        <v>0</v>
      </c>
    </row>
    <row r="14" spans="1:11" x14ac:dyDescent="0.35">
      <c r="A14" s="40"/>
      <c r="B14" s="40" t="s">
        <v>143</v>
      </c>
      <c r="C14" s="29" t="s">
        <v>88</v>
      </c>
      <c r="D14" s="23"/>
      <c r="E14" s="23"/>
      <c r="F14" s="23"/>
      <c r="G14" s="23"/>
      <c r="H14" s="23"/>
      <c r="I14" s="23">
        <f t="shared" si="0"/>
        <v>0</v>
      </c>
    </row>
    <row r="15" spans="1:11" x14ac:dyDescent="0.35">
      <c r="A15" s="40" t="s">
        <v>135</v>
      </c>
      <c r="B15" s="40" t="s">
        <v>144</v>
      </c>
      <c r="C15" s="29" t="s">
        <v>88</v>
      </c>
      <c r="D15" s="23"/>
      <c r="E15" s="23"/>
      <c r="F15" s="23"/>
      <c r="G15" s="23"/>
      <c r="H15" s="23"/>
      <c r="I15" s="23">
        <f t="shared" si="0"/>
        <v>0</v>
      </c>
    </row>
    <row r="16" spans="1:11" x14ac:dyDescent="0.35">
      <c r="A16" s="40"/>
      <c r="B16" s="40" t="s">
        <v>145</v>
      </c>
      <c r="C16" s="29" t="s">
        <v>88</v>
      </c>
      <c r="D16" s="23"/>
      <c r="E16" s="23"/>
      <c r="F16" s="23"/>
      <c r="G16" s="23"/>
      <c r="H16" s="23"/>
      <c r="I16" s="23">
        <f t="shared" si="0"/>
        <v>0</v>
      </c>
    </row>
    <row r="17" spans="1:9" x14ac:dyDescent="0.35">
      <c r="A17" s="40"/>
      <c r="B17" s="40" t="s">
        <v>145</v>
      </c>
      <c r="C17" s="44" t="s">
        <v>149</v>
      </c>
      <c r="D17" s="23"/>
      <c r="E17" s="23"/>
      <c r="F17" s="23"/>
      <c r="G17" s="23"/>
      <c r="H17" s="23"/>
      <c r="I17" s="23">
        <f t="shared" si="0"/>
        <v>0</v>
      </c>
    </row>
    <row r="18" spans="1:9" x14ac:dyDescent="0.35">
      <c r="A18" s="40" t="s">
        <v>136</v>
      </c>
      <c r="B18" s="29" t="s">
        <v>146</v>
      </c>
      <c r="C18" s="29" t="s">
        <v>88</v>
      </c>
      <c r="D18" s="23"/>
      <c r="E18" s="23"/>
      <c r="F18" s="23"/>
      <c r="G18" s="23"/>
      <c r="H18" s="23"/>
      <c r="I18" s="23">
        <f t="shared" si="0"/>
        <v>0</v>
      </c>
    </row>
    <row r="19" spans="1:9" x14ac:dyDescent="0.35">
      <c r="A19" s="40" t="s">
        <v>137</v>
      </c>
      <c r="B19" s="29" t="s">
        <v>147</v>
      </c>
      <c r="C19" s="29" t="s">
        <v>88</v>
      </c>
      <c r="D19" s="17">
        <v>70000</v>
      </c>
      <c r="E19" s="17"/>
      <c r="F19" s="17"/>
      <c r="G19" s="17">
        <v>70000</v>
      </c>
      <c r="H19" s="17"/>
      <c r="I19" s="23">
        <f t="shared" si="0"/>
        <v>70000</v>
      </c>
    </row>
    <row r="20" spans="1:9" x14ac:dyDescent="0.35">
      <c r="A20" s="178" t="s">
        <v>53</v>
      </c>
      <c r="B20" s="178"/>
      <c r="C20" s="178"/>
      <c r="D20" s="17">
        <f>SUM(D7:D19)</f>
        <v>500000</v>
      </c>
      <c r="E20" s="17">
        <f t="shared" ref="E20:H20" si="1">SUM(E7:E19)</f>
        <v>0</v>
      </c>
      <c r="F20" s="17">
        <f t="shared" si="1"/>
        <v>150000</v>
      </c>
      <c r="G20" s="17">
        <f t="shared" si="1"/>
        <v>273585</v>
      </c>
      <c r="H20" s="17">
        <f t="shared" si="1"/>
        <v>0</v>
      </c>
      <c r="I20" s="17">
        <f>SUM(I7:I19)</f>
        <v>423585</v>
      </c>
    </row>
    <row r="22" spans="1:9" x14ac:dyDescent="0.35">
      <c r="A22" s="1" t="s">
        <v>130</v>
      </c>
    </row>
  </sheetData>
  <mergeCells count="9">
    <mergeCell ref="A1:I1"/>
    <mergeCell ref="A2:I2"/>
    <mergeCell ref="A3:I3"/>
    <mergeCell ref="A20:C20"/>
    <mergeCell ref="I4:I6"/>
    <mergeCell ref="D4:D6"/>
    <mergeCell ref="C4:C6"/>
    <mergeCell ref="B4:B6"/>
    <mergeCell ref="A4:A6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D10" sqref="D10"/>
    </sheetView>
  </sheetViews>
  <sheetFormatPr defaultRowHeight="21" x14ac:dyDescent="0.35"/>
  <cols>
    <col min="1" max="1" width="10.25" style="1" customWidth="1"/>
    <col min="2" max="2" width="17.5" style="1" customWidth="1"/>
    <col min="3" max="3" width="18.25" style="1" customWidth="1"/>
    <col min="4" max="4" width="18.375" style="4" customWidth="1"/>
    <col min="5" max="5" width="22.25" style="4" customWidth="1"/>
    <col min="6" max="6" width="19.625" style="4" customWidth="1"/>
    <col min="7" max="7" width="21" style="4" customWidth="1"/>
    <col min="8" max="16384" width="9" style="1"/>
  </cols>
  <sheetData>
    <row r="1" spans="1:9" x14ac:dyDescent="0.35">
      <c r="A1" s="175" t="str">
        <f>ศาสนา!A1</f>
        <v>เทศบาลตำบลภูวง</v>
      </c>
      <c r="B1" s="175"/>
      <c r="C1" s="175"/>
      <c r="D1" s="175"/>
      <c r="E1" s="175"/>
      <c r="F1" s="175"/>
      <c r="G1" s="175"/>
      <c r="H1" s="11"/>
      <c r="I1" s="11"/>
    </row>
    <row r="2" spans="1:9" x14ac:dyDescent="0.35">
      <c r="A2" s="175" t="s">
        <v>204</v>
      </c>
      <c r="B2" s="175"/>
      <c r="C2" s="175"/>
      <c r="D2" s="175"/>
      <c r="E2" s="175"/>
      <c r="F2" s="175"/>
      <c r="G2" s="175"/>
    </row>
    <row r="3" spans="1:9" x14ac:dyDescent="0.35">
      <c r="A3" s="184" t="s">
        <v>126</v>
      </c>
      <c r="B3" s="184"/>
      <c r="C3" s="184"/>
      <c r="D3" s="184"/>
      <c r="E3" s="184"/>
      <c r="F3" s="184"/>
      <c r="G3" s="184"/>
    </row>
    <row r="4" spans="1:9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38" t="s">
        <v>151</v>
      </c>
      <c r="F4" s="38" t="s">
        <v>207</v>
      </c>
      <c r="G4" s="185" t="s">
        <v>53</v>
      </c>
    </row>
    <row r="5" spans="1:9" x14ac:dyDescent="0.35">
      <c r="A5" s="190"/>
      <c r="B5" s="190"/>
      <c r="C5" s="190"/>
      <c r="D5" s="189"/>
      <c r="E5" s="46" t="s">
        <v>205</v>
      </c>
      <c r="F5" s="46" t="s">
        <v>208</v>
      </c>
      <c r="G5" s="189"/>
    </row>
    <row r="6" spans="1:9" x14ac:dyDescent="0.35">
      <c r="A6" s="188"/>
      <c r="B6" s="188"/>
      <c r="C6" s="188"/>
      <c r="D6" s="186"/>
      <c r="E6" s="39" t="s">
        <v>206</v>
      </c>
      <c r="F6" s="39" t="s">
        <v>209</v>
      </c>
      <c r="G6" s="186"/>
    </row>
    <row r="7" spans="1:9" x14ac:dyDescent="0.35">
      <c r="A7" s="41" t="s">
        <v>133</v>
      </c>
      <c r="B7" s="41" t="s">
        <v>138</v>
      </c>
      <c r="C7" s="29" t="s">
        <v>88</v>
      </c>
      <c r="D7" s="23">
        <v>0</v>
      </c>
      <c r="E7" s="23">
        <v>0</v>
      </c>
      <c r="F7" s="23">
        <v>0</v>
      </c>
      <c r="G7" s="23">
        <f>SUM(E7:F7)</f>
        <v>0</v>
      </c>
    </row>
    <row r="8" spans="1:9" x14ac:dyDescent="0.35">
      <c r="A8" s="40"/>
      <c r="B8" s="40" t="s">
        <v>139</v>
      </c>
      <c r="C8" s="29" t="s">
        <v>88</v>
      </c>
      <c r="D8" s="86">
        <f>675600-212500</f>
        <v>463100</v>
      </c>
      <c r="E8" s="23">
        <v>432780</v>
      </c>
      <c r="F8" s="23"/>
      <c r="G8" s="23">
        <f t="shared" ref="G8:G20" si="0">SUM(E8:F8)</f>
        <v>432780</v>
      </c>
    </row>
    <row r="9" spans="1:9" x14ac:dyDescent="0.35">
      <c r="A9" s="40"/>
      <c r="B9" s="40" t="s">
        <v>139</v>
      </c>
      <c r="C9" s="44" t="s">
        <v>149</v>
      </c>
      <c r="D9" s="23"/>
      <c r="E9" s="23"/>
      <c r="F9" s="23"/>
      <c r="G9" s="23">
        <f t="shared" si="0"/>
        <v>0</v>
      </c>
    </row>
    <row r="10" spans="1:9" x14ac:dyDescent="0.35">
      <c r="A10" s="40" t="s">
        <v>134</v>
      </c>
      <c r="B10" s="40" t="s">
        <v>140</v>
      </c>
      <c r="C10" s="29" t="s">
        <v>88</v>
      </c>
      <c r="D10" s="23">
        <f>16360+50000</f>
        <v>66360</v>
      </c>
      <c r="E10" s="23">
        <v>39735</v>
      </c>
      <c r="F10" s="23"/>
      <c r="G10" s="23">
        <f t="shared" si="0"/>
        <v>39735</v>
      </c>
    </row>
    <row r="11" spans="1:9" x14ac:dyDescent="0.35">
      <c r="A11" s="40"/>
      <c r="B11" s="40" t="s">
        <v>141</v>
      </c>
      <c r="C11" s="29" t="s">
        <v>88</v>
      </c>
      <c r="D11" s="23">
        <v>207600</v>
      </c>
      <c r="E11" s="23">
        <v>24048</v>
      </c>
      <c r="F11" s="23"/>
      <c r="G11" s="23">
        <f t="shared" si="0"/>
        <v>24048</v>
      </c>
    </row>
    <row r="12" spans="1:9" x14ac:dyDescent="0.35">
      <c r="A12" s="40"/>
      <c r="B12" s="40" t="s">
        <v>142</v>
      </c>
      <c r="C12" s="29" t="s">
        <v>88</v>
      </c>
      <c r="D12" s="23"/>
      <c r="E12" s="23"/>
      <c r="F12" s="23"/>
      <c r="G12" s="23">
        <f t="shared" si="0"/>
        <v>0</v>
      </c>
    </row>
    <row r="13" spans="1:9" x14ac:dyDescent="0.35">
      <c r="A13" s="40"/>
      <c r="B13" s="40" t="s">
        <v>142</v>
      </c>
      <c r="C13" s="44" t="s">
        <v>149</v>
      </c>
      <c r="D13" s="23"/>
      <c r="E13" s="23"/>
      <c r="F13" s="23"/>
      <c r="G13" s="23">
        <f t="shared" si="0"/>
        <v>0</v>
      </c>
    </row>
    <row r="14" spans="1:9" x14ac:dyDescent="0.35">
      <c r="A14" s="40"/>
      <c r="B14" s="40" t="s">
        <v>143</v>
      </c>
      <c r="C14" s="29" t="s">
        <v>88</v>
      </c>
      <c r="D14" s="23"/>
      <c r="E14" s="23"/>
      <c r="F14" s="23"/>
      <c r="G14" s="23">
        <f t="shared" si="0"/>
        <v>0</v>
      </c>
    </row>
    <row r="15" spans="1:9" x14ac:dyDescent="0.35">
      <c r="A15" s="40" t="s">
        <v>135</v>
      </c>
      <c r="B15" s="40" t="s">
        <v>144</v>
      </c>
      <c r="C15" s="29" t="s">
        <v>88</v>
      </c>
      <c r="D15" s="23">
        <v>40000</v>
      </c>
      <c r="E15" s="23">
        <v>40000</v>
      </c>
      <c r="F15" s="23"/>
      <c r="G15" s="23">
        <f t="shared" si="0"/>
        <v>40000</v>
      </c>
    </row>
    <row r="16" spans="1:9" x14ac:dyDescent="0.35">
      <c r="A16" s="40"/>
      <c r="B16" s="40" t="s">
        <v>144</v>
      </c>
      <c r="C16" s="29" t="s">
        <v>376</v>
      </c>
      <c r="D16" s="23">
        <v>519000</v>
      </c>
      <c r="E16" s="23">
        <v>519000</v>
      </c>
      <c r="F16" s="23"/>
      <c r="G16" s="23"/>
    </row>
    <row r="17" spans="1:7" x14ac:dyDescent="0.35">
      <c r="A17" s="40"/>
      <c r="B17" s="40" t="s">
        <v>145</v>
      </c>
      <c r="C17" s="29" t="s">
        <v>88</v>
      </c>
      <c r="D17" s="23">
        <f>2332500+174271+825729+270000+100000+83100+99800+55100+333500+120000+120000+21000+460000+212500</f>
        <v>5207500</v>
      </c>
      <c r="E17" s="23"/>
      <c r="F17" s="23">
        <v>4614615</v>
      </c>
      <c r="G17" s="23">
        <f t="shared" si="0"/>
        <v>4614615</v>
      </c>
    </row>
    <row r="18" spans="1:7" x14ac:dyDescent="0.35">
      <c r="A18" s="40"/>
      <c r="B18" s="40" t="s">
        <v>145</v>
      </c>
      <c r="C18" s="44" t="s">
        <v>149</v>
      </c>
      <c r="D18" s="23">
        <v>1091354</v>
      </c>
      <c r="E18" s="23"/>
      <c r="F18" s="23">
        <v>1091354</v>
      </c>
      <c r="G18" s="23">
        <f t="shared" si="0"/>
        <v>1091354</v>
      </c>
    </row>
    <row r="19" spans="1:7" x14ac:dyDescent="0.35">
      <c r="A19" s="40"/>
      <c r="B19" s="29" t="s">
        <v>145</v>
      </c>
      <c r="C19" s="29" t="s">
        <v>376</v>
      </c>
      <c r="D19" s="23">
        <v>455000</v>
      </c>
      <c r="E19" s="23"/>
      <c r="F19" s="23">
        <v>455000</v>
      </c>
      <c r="G19" s="23">
        <f t="shared" si="0"/>
        <v>455000</v>
      </c>
    </row>
    <row r="20" spans="1:7" x14ac:dyDescent="0.35">
      <c r="A20" s="40" t="s">
        <v>137</v>
      </c>
      <c r="B20" s="29" t="s">
        <v>147</v>
      </c>
      <c r="C20" s="29" t="s">
        <v>88</v>
      </c>
      <c r="D20" s="17"/>
      <c r="E20" s="17"/>
      <c r="F20" s="17"/>
      <c r="G20" s="23">
        <f t="shared" si="0"/>
        <v>0</v>
      </c>
    </row>
    <row r="21" spans="1:7" x14ac:dyDescent="0.35">
      <c r="A21" s="178" t="s">
        <v>53</v>
      </c>
      <c r="B21" s="178"/>
      <c r="C21" s="178"/>
      <c r="D21" s="17">
        <f>SUM(D7:D20)</f>
        <v>8049914</v>
      </c>
      <c r="E21" s="17">
        <f t="shared" ref="E21:F21" si="1">SUM(E7:E20)</f>
        <v>1055563</v>
      </c>
      <c r="F21" s="17">
        <f t="shared" si="1"/>
        <v>6160969</v>
      </c>
      <c r="G21" s="17">
        <f>SUM(G7:G20)</f>
        <v>6697532</v>
      </c>
    </row>
    <row r="23" spans="1:7" x14ac:dyDescent="0.35">
      <c r="A23" s="1" t="s">
        <v>130</v>
      </c>
    </row>
  </sheetData>
  <mergeCells count="9">
    <mergeCell ref="A21:C21"/>
    <mergeCell ref="A1:G1"/>
    <mergeCell ref="A2:G2"/>
    <mergeCell ref="A3:G3"/>
    <mergeCell ref="A4:A6"/>
    <mergeCell ref="B4:B6"/>
    <mergeCell ref="C4:C6"/>
    <mergeCell ref="D4:D6"/>
    <mergeCell ref="G4:G6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" sqref="A2:G2"/>
    </sheetView>
  </sheetViews>
  <sheetFormatPr defaultRowHeight="21" x14ac:dyDescent="0.35"/>
  <cols>
    <col min="1" max="1" width="10.25" style="1" customWidth="1"/>
    <col min="2" max="2" width="17.5" style="1" customWidth="1"/>
    <col min="3" max="3" width="18.25" style="1" customWidth="1"/>
    <col min="4" max="4" width="18.375" style="4" customWidth="1"/>
    <col min="5" max="5" width="22.25" style="4" customWidth="1"/>
    <col min="6" max="6" width="19.625" style="4" customWidth="1"/>
    <col min="7" max="7" width="21" style="4" customWidth="1"/>
    <col min="8" max="16384" width="9" style="1"/>
  </cols>
  <sheetData>
    <row r="1" spans="1:9" x14ac:dyDescent="0.35">
      <c r="A1" s="175" t="str">
        <f>เคหะชุมชน!A1</f>
        <v>เทศบาลตำบลภูวง</v>
      </c>
      <c r="B1" s="175"/>
      <c r="C1" s="175"/>
      <c r="D1" s="175"/>
      <c r="E1" s="175"/>
      <c r="F1" s="175"/>
      <c r="G1" s="175"/>
      <c r="H1" s="11"/>
      <c r="I1" s="11"/>
    </row>
    <row r="2" spans="1:9" x14ac:dyDescent="0.35">
      <c r="A2" s="175" t="s">
        <v>210</v>
      </c>
      <c r="B2" s="175"/>
      <c r="C2" s="175"/>
      <c r="D2" s="175"/>
      <c r="E2" s="175"/>
      <c r="F2" s="175"/>
      <c r="G2" s="175"/>
    </row>
    <row r="3" spans="1:9" x14ac:dyDescent="0.35">
      <c r="A3" s="184" t="s">
        <v>126</v>
      </c>
      <c r="B3" s="184"/>
      <c r="C3" s="184"/>
      <c r="D3" s="184"/>
      <c r="E3" s="184"/>
      <c r="F3" s="184"/>
      <c r="G3" s="184"/>
    </row>
    <row r="4" spans="1:9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185" t="s">
        <v>211</v>
      </c>
      <c r="F4" s="38" t="s">
        <v>212</v>
      </c>
      <c r="G4" s="185" t="s">
        <v>53</v>
      </c>
    </row>
    <row r="5" spans="1:9" x14ac:dyDescent="0.35">
      <c r="A5" s="190"/>
      <c r="B5" s="190"/>
      <c r="C5" s="190"/>
      <c r="D5" s="189"/>
      <c r="E5" s="189"/>
      <c r="F5" s="46" t="s">
        <v>214</v>
      </c>
      <c r="G5" s="189"/>
    </row>
    <row r="6" spans="1:9" x14ac:dyDescent="0.35">
      <c r="A6" s="188"/>
      <c r="B6" s="188"/>
      <c r="C6" s="188"/>
      <c r="D6" s="186"/>
      <c r="E6" s="186"/>
      <c r="F6" s="39" t="s">
        <v>213</v>
      </c>
      <c r="G6" s="186"/>
    </row>
    <row r="7" spans="1:9" x14ac:dyDescent="0.35">
      <c r="A7" s="41" t="s">
        <v>133</v>
      </c>
      <c r="B7" s="41" t="s">
        <v>138</v>
      </c>
      <c r="C7" s="29" t="s">
        <v>88</v>
      </c>
      <c r="D7" s="23">
        <v>0</v>
      </c>
      <c r="E7" s="23">
        <v>0</v>
      </c>
      <c r="F7" s="23">
        <v>0</v>
      </c>
      <c r="G7" s="23">
        <v>0</v>
      </c>
    </row>
    <row r="8" spans="1:9" x14ac:dyDescent="0.35">
      <c r="A8" s="40"/>
      <c r="B8" s="40" t="s">
        <v>139</v>
      </c>
      <c r="C8" s="29" t="s">
        <v>88</v>
      </c>
      <c r="D8" s="23"/>
      <c r="E8" s="23"/>
      <c r="F8" s="23"/>
      <c r="G8" s="23">
        <f t="shared" ref="G8:G18" si="0">SUM(E8:F8)</f>
        <v>0</v>
      </c>
    </row>
    <row r="9" spans="1:9" x14ac:dyDescent="0.35">
      <c r="A9" s="40"/>
      <c r="B9" s="40" t="s">
        <v>139</v>
      </c>
      <c r="C9" s="44" t="s">
        <v>149</v>
      </c>
      <c r="D9" s="23"/>
      <c r="E9" s="23"/>
      <c r="F9" s="23"/>
      <c r="G9" s="23">
        <f t="shared" si="0"/>
        <v>0</v>
      </c>
    </row>
    <row r="10" spans="1:9" x14ac:dyDescent="0.35">
      <c r="A10" s="40" t="s">
        <v>134</v>
      </c>
      <c r="B10" s="40" t="s">
        <v>140</v>
      </c>
      <c r="C10" s="29" t="s">
        <v>88</v>
      </c>
      <c r="D10" s="23"/>
      <c r="E10" s="23"/>
      <c r="F10" s="23"/>
      <c r="G10" s="23">
        <f t="shared" si="0"/>
        <v>0</v>
      </c>
    </row>
    <row r="11" spans="1:9" x14ac:dyDescent="0.35">
      <c r="A11" s="40"/>
      <c r="B11" s="40" t="s">
        <v>141</v>
      </c>
      <c r="C11" s="29" t="s">
        <v>88</v>
      </c>
      <c r="D11" s="23"/>
      <c r="E11" s="23"/>
      <c r="F11" s="23"/>
      <c r="G11" s="23">
        <f t="shared" si="0"/>
        <v>0</v>
      </c>
    </row>
    <row r="12" spans="1:9" x14ac:dyDescent="0.35">
      <c r="A12" s="40"/>
      <c r="B12" s="40" t="s">
        <v>142</v>
      </c>
      <c r="C12" s="29" t="s">
        <v>88</v>
      </c>
      <c r="D12" s="23"/>
      <c r="E12" s="23"/>
      <c r="F12" s="23"/>
      <c r="G12" s="23">
        <f t="shared" si="0"/>
        <v>0</v>
      </c>
    </row>
    <row r="13" spans="1:9" x14ac:dyDescent="0.35">
      <c r="A13" s="40"/>
      <c r="B13" s="40" t="s">
        <v>142</v>
      </c>
      <c r="C13" s="44" t="s">
        <v>149</v>
      </c>
      <c r="D13" s="23"/>
      <c r="E13" s="23"/>
      <c r="F13" s="23"/>
      <c r="G13" s="23">
        <f t="shared" si="0"/>
        <v>0</v>
      </c>
    </row>
    <row r="14" spans="1:9" x14ac:dyDescent="0.35">
      <c r="A14" s="40"/>
      <c r="B14" s="40" t="s">
        <v>143</v>
      </c>
      <c r="C14" s="29" t="s">
        <v>88</v>
      </c>
      <c r="D14" s="23"/>
      <c r="E14" s="23"/>
      <c r="F14" s="23"/>
      <c r="G14" s="23">
        <f t="shared" si="0"/>
        <v>0</v>
      </c>
    </row>
    <row r="15" spans="1:9" x14ac:dyDescent="0.35">
      <c r="A15" s="40" t="s">
        <v>135</v>
      </c>
      <c r="B15" s="40" t="s">
        <v>144</v>
      </c>
      <c r="C15" s="29" t="s">
        <v>88</v>
      </c>
      <c r="D15" s="23"/>
      <c r="E15" s="23"/>
      <c r="F15" s="23"/>
      <c r="G15" s="23">
        <f t="shared" si="0"/>
        <v>0</v>
      </c>
    </row>
    <row r="16" spans="1:9" x14ac:dyDescent="0.35">
      <c r="A16" s="40"/>
      <c r="B16" s="40" t="s">
        <v>145</v>
      </c>
      <c r="C16" s="29" t="s">
        <v>88</v>
      </c>
      <c r="D16" s="23"/>
      <c r="E16" s="23"/>
      <c r="F16" s="23"/>
      <c r="G16" s="23">
        <f t="shared" si="0"/>
        <v>0</v>
      </c>
    </row>
    <row r="17" spans="1:7" x14ac:dyDescent="0.35">
      <c r="A17" s="40"/>
      <c r="B17" s="40" t="s">
        <v>145</v>
      </c>
      <c r="C17" s="44" t="s">
        <v>149</v>
      </c>
      <c r="D17" s="23"/>
      <c r="E17" s="23"/>
      <c r="F17" s="23"/>
      <c r="G17" s="23">
        <f t="shared" si="0"/>
        <v>0</v>
      </c>
    </row>
    <row r="18" spans="1:7" x14ac:dyDescent="0.35">
      <c r="A18" s="40" t="s">
        <v>136</v>
      </c>
      <c r="B18" s="29" t="s">
        <v>146</v>
      </c>
      <c r="C18" s="29" t="s">
        <v>88</v>
      </c>
      <c r="D18" s="23"/>
      <c r="E18" s="23"/>
      <c r="F18" s="23"/>
      <c r="G18" s="23">
        <f t="shared" si="0"/>
        <v>0</v>
      </c>
    </row>
    <row r="19" spans="1:7" x14ac:dyDescent="0.35">
      <c r="A19" s="40" t="s">
        <v>137</v>
      </c>
      <c r="B19" s="29" t="s">
        <v>147</v>
      </c>
      <c r="C19" s="29" t="s">
        <v>88</v>
      </c>
      <c r="D19" s="17"/>
      <c r="E19" s="17"/>
      <c r="F19" s="17"/>
      <c r="G19" s="23">
        <f>SUM(E19:F19)</f>
        <v>0</v>
      </c>
    </row>
    <row r="20" spans="1:7" x14ac:dyDescent="0.35">
      <c r="A20" s="178" t="s">
        <v>53</v>
      </c>
      <c r="B20" s="178"/>
      <c r="C20" s="178"/>
      <c r="D20" s="17">
        <f>SUM(D7:D19)</f>
        <v>0</v>
      </c>
      <c r="E20" s="17">
        <f t="shared" ref="E20:F20" si="1">SUM(E7:E19)</f>
        <v>0</v>
      </c>
      <c r="F20" s="17">
        <f t="shared" si="1"/>
        <v>0</v>
      </c>
      <c r="G20" s="17">
        <f>SUM(G7:G19)</f>
        <v>0</v>
      </c>
    </row>
    <row r="22" spans="1:7" x14ac:dyDescent="0.35">
      <c r="A22" s="1" t="s">
        <v>130</v>
      </c>
    </row>
  </sheetData>
  <mergeCells count="10">
    <mergeCell ref="A20:C20"/>
    <mergeCell ref="E4:E6"/>
    <mergeCell ref="A1:G1"/>
    <mergeCell ref="A2:G2"/>
    <mergeCell ref="A3:G3"/>
    <mergeCell ref="A4:A6"/>
    <mergeCell ref="B4:B6"/>
    <mergeCell ref="C4:C6"/>
    <mergeCell ref="D4:D6"/>
    <mergeCell ref="G4:G6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:H2"/>
    </sheetView>
  </sheetViews>
  <sheetFormatPr defaultRowHeight="21" x14ac:dyDescent="0.35"/>
  <cols>
    <col min="1" max="1" width="11.25" style="1" customWidth="1"/>
    <col min="2" max="2" width="17.875" style="1" customWidth="1"/>
    <col min="3" max="3" width="19.625" style="1" customWidth="1"/>
    <col min="4" max="4" width="16.875" style="4" customWidth="1"/>
    <col min="5" max="5" width="16" style="4" customWidth="1"/>
    <col min="6" max="6" width="17.5" style="4" customWidth="1"/>
    <col min="7" max="7" width="15.375" style="4" customWidth="1"/>
    <col min="8" max="8" width="19.125" style="4" customWidth="1"/>
    <col min="9" max="16384" width="9" style="1"/>
  </cols>
  <sheetData>
    <row r="1" spans="1:10" x14ac:dyDescent="0.35">
      <c r="A1" s="175" t="str">
        <f>เกษตร!A1</f>
        <v>เทศบาลตำบลภูวง</v>
      </c>
      <c r="B1" s="175"/>
      <c r="C1" s="175"/>
      <c r="D1" s="175"/>
      <c r="E1" s="175"/>
      <c r="F1" s="175"/>
      <c r="G1" s="175"/>
      <c r="H1" s="175"/>
      <c r="I1" s="11"/>
      <c r="J1" s="11"/>
    </row>
    <row r="2" spans="1:10" x14ac:dyDescent="0.35">
      <c r="A2" s="175" t="s">
        <v>215</v>
      </c>
      <c r="B2" s="175"/>
      <c r="C2" s="175"/>
      <c r="D2" s="175"/>
      <c r="E2" s="175"/>
      <c r="F2" s="175"/>
      <c r="G2" s="175"/>
      <c r="H2" s="175"/>
    </row>
    <row r="3" spans="1:10" x14ac:dyDescent="0.35">
      <c r="A3" s="184" t="s">
        <v>126</v>
      </c>
      <c r="B3" s="184"/>
      <c r="C3" s="184"/>
      <c r="D3" s="184"/>
      <c r="E3" s="184"/>
      <c r="F3" s="184"/>
      <c r="G3" s="184"/>
      <c r="H3" s="184"/>
    </row>
    <row r="4" spans="1:10" x14ac:dyDescent="0.35">
      <c r="A4" s="187" t="s">
        <v>127</v>
      </c>
      <c r="B4" s="187" t="s">
        <v>87</v>
      </c>
      <c r="C4" s="187" t="s">
        <v>82</v>
      </c>
      <c r="D4" s="185" t="s">
        <v>128</v>
      </c>
      <c r="E4" s="185" t="s">
        <v>216</v>
      </c>
      <c r="F4" s="185" t="s">
        <v>217</v>
      </c>
      <c r="G4" s="185" t="s">
        <v>218</v>
      </c>
      <c r="H4" s="185" t="s">
        <v>53</v>
      </c>
    </row>
    <row r="5" spans="1:10" x14ac:dyDescent="0.35">
      <c r="A5" s="188"/>
      <c r="B5" s="188"/>
      <c r="C5" s="188"/>
      <c r="D5" s="186"/>
      <c r="E5" s="186"/>
      <c r="F5" s="186"/>
      <c r="G5" s="186"/>
      <c r="H5" s="186"/>
    </row>
    <row r="6" spans="1:10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f t="shared" ref="H6:H18" si="0">SUM(E6:G6)</f>
        <v>0</v>
      </c>
    </row>
    <row r="7" spans="1:10" x14ac:dyDescent="0.35">
      <c r="A7" s="40"/>
      <c r="B7" s="40" t="s">
        <v>139</v>
      </c>
      <c r="C7" s="29" t="s">
        <v>88</v>
      </c>
      <c r="D7" s="23"/>
      <c r="E7" s="23"/>
      <c r="F7" s="23"/>
      <c r="G7" s="23"/>
      <c r="H7" s="23">
        <f t="shared" si="0"/>
        <v>0</v>
      </c>
    </row>
    <row r="8" spans="1:10" x14ac:dyDescent="0.35">
      <c r="A8" s="40"/>
      <c r="B8" s="40" t="s">
        <v>139</v>
      </c>
      <c r="C8" s="29" t="s">
        <v>149</v>
      </c>
      <c r="D8" s="23"/>
      <c r="E8" s="23"/>
      <c r="F8" s="23"/>
      <c r="G8" s="23"/>
      <c r="H8" s="23">
        <f t="shared" si="0"/>
        <v>0</v>
      </c>
    </row>
    <row r="9" spans="1:10" x14ac:dyDescent="0.35">
      <c r="A9" s="40" t="s">
        <v>134</v>
      </c>
      <c r="B9" s="40" t="s">
        <v>140</v>
      </c>
      <c r="C9" s="29" t="s">
        <v>88</v>
      </c>
      <c r="D9" s="23"/>
      <c r="E9" s="23"/>
      <c r="F9" s="23"/>
      <c r="G9" s="23"/>
      <c r="H9" s="23">
        <f t="shared" si="0"/>
        <v>0</v>
      </c>
    </row>
    <row r="10" spans="1:10" x14ac:dyDescent="0.35">
      <c r="A10" s="40"/>
      <c r="B10" s="40" t="s">
        <v>141</v>
      </c>
      <c r="C10" s="29" t="s">
        <v>88</v>
      </c>
      <c r="D10" s="23"/>
      <c r="E10" s="23"/>
      <c r="F10" s="23"/>
      <c r="G10" s="23"/>
      <c r="H10" s="23">
        <f t="shared" si="0"/>
        <v>0</v>
      </c>
    </row>
    <row r="11" spans="1:10" x14ac:dyDescent="0.35">
      <c r="A11" s="40"/>
      <c r="B11" s="40" t="s">
        <v>142</v>
      </c>
      <c r="C11" s="29" t="s">
        <v>88</v>
      </c>
      <c r="D11" s="23"/>
      <c r="E11" s="23"/>
      <c r="F11" s="23"/>
      <c r="G11" s="23"/>
      <c r="H11" s="23">
        <f t="shared" si="0"/>
        <v>0</v>
      </c>
    </row>
    <row r="12" spans="1:10" x14ac:dyDescent="0.35">
      <c r="A12" s="40"/>
      <c r="B12" s="40" t="s">
        <v>142</v>
      </c>
      <c r="C12" s="29" t="s">
        <v>149</v>
      </c>
      <c r="D12" s="23"/>
      <c r="E12" s="23"/>
      <c r="F12" s="23"/>
      <c r="G12" s="23"/>
      <c r="H12" s="23">
        <f t="shared" si="0"/>
        <v>0</v>
      </c>
    </row>
    <row r="13" spans="1:10" x14ac:dyDescent="0.35">
      <c r="A13" s="40"/>
      <c r="B13" s="40" t="s">
        <v>143</v>
      </c>
      <c r="C13" s="29" t="s">
        <v>88</v>
      </c>
      <c r="D13" s="23"/>
      <c r="E13" s="23"/>
      <c r="F13" s="23"/>
      <c r="G13" s="23"/>
      <c r="H13" s="23">
        <f t="shared" si="0"/>
        <v>0</v>
      </c>
    </row>
    <row r="14" spans="1:10" x14ac:dyDescent="0.35">
      <c r="A14" s="40" t="s">
        <v>135</v>
      </c>
      <c r="B14" s="40" t="s">
        <v>144</v>
      </c>
      <c r="C14" s="29" t="s">
        <v>88</v>
      </c>
      <c r="D14" s="23"/>
      <c r="E14" s="23"/>
      <c r="F14" s="23"/>
      <c r="G14" s="23"/>
      <c r="H14" s="23">
        <f t="shared" si="0"/>
        <v>0</v>
      </c>
    </row>
    <row r="15" spans="1:10" x14ac:dyDescent="0.35">
      <c r="A15" s="40"/>
      <c r="B15" s="40" t="s">
        <v>145</v>
      </c>
      <c r="C15" s="29" t="s">
        <v>88</v>
      </c>
      <c r="D15" s="23">
        <f>1000000+-174271-825729</f>
        <v>0</v>
      </c>
      <c r="E15" s="23"/>
      <c r="F15" s="23"/>
      <c r="G15" s="23"/>
      <c r="H15" s="23">
        <f t="shared" si="0"/>
        <v>0</v>
      </c>
    </row>
    <row r="16" spans="1:10" x14ac:dyDescent="0.35">
      <c r="A16" s="40"/>
      <c r="B16" s="40" t="s">
        <v>145</v>
      </c>
      <c r="C16" s="29" t="s">
        <v>149</v>
      </c>
      <c r="D16" s="23"/>
      <c r="E16" s="23"/>
      <c r="F16" s="23"/>
      <c r="G16" s="23"/>
      <c r="H16" s="23">
        <f t="shared" si="0"/>
        <v>0</v>
      </c>
    </row>
    <row r="17" spans="1:8" x14ac:dyDescent="0.35">
      <c r="A17" s="40" t="s">
        <v>136</v>
      </c>
      <c r="B17" s="29" t="s">
        <v>146</v>
      </c>
      <c r="C17" s="29" t="s">
        <v>88</v>
      </c>
      <c r="D17" s="23"/>
      <c r="E17" s="23"/>
      <c r="F17" s="23"/>
      <c r="G17" s="23"/>
      <c r="H17" s="23">
        <f t="shared" si="0"/>
        <v>0</v>
      </c>
    </row>
    <row r="18" spans="1:8" x14ac:dyDescent="0.35">
      <c r="A18" s="40" t="s">
        <v>137</v>
      </c>
      <c r="B18" s="29" t="s">
        <v>147</v>
      </c>
      <c r="C18" s="29" t="s">
        <v>88</v>
      </c>
      <c r="D18" s="17"/>
      <c r="E18" s="17"/>
      <c r="F18" s="17"/>
      <c r="G18" s="17"/>
      <c r="H18" s="23">
        <f t="shared" si="0"/>
        <v>0</v>
      </c>
    </row>
    <row r="19" spans="1:8" x14ac:dyDescent="0.35">
      <c r="A19" s="178" t="s">
        <v>53</v>
      </c>
      <c r="B19" s="178"/>
      <c r="C19" s="178"/>
      <c r="D19" s="17">
        <f>SUM(D6:D18)</f>
        <v>0</v>
      </c>
      <c r="E19" s="17">
        <f t="shared" ref="E19:G19" si="1">SUM(E6:E18)</f>
        <v>0</v>
      </c>
      <c r="F19" s="17">
        <f t="shared" si="1"/>
        <v>0</v>
      </c>
      <c r="G19" s="17">
        <f t="shared" si="1"/>
        <v>0</v>
      </c>
      <c r="H19" s="17">
        <f>SUM(H6:H18)</f>
        <v>0</v>
      </c>
    </row>
    <row r="21" spans="1:8" x14ac:dyDescent="0.35">
      <c r="A21" s="1" t="s">
        <v>130</v>
      </c>
    </row>
  </sheetData>
  <mergeCells count="12">
    <mergeCell ref="A19:C19"/>
    <mergeCell ref="F4:F5"/>
    <mergeCell ref="G4:G5"/>
    <mergeCell ref="E4:E5"/>
    <mergeCell ref="A1:H1"/>
    <mergeCell ref="A2:H2"/>
    <mergeCell ref="A3:H3"/>
    <mergeCell ref="A4:A5"/>
    <mergeCell ref="B4:B5"/>
    <mergeCell ref="C4:C5"/>
    <mergeCell ref="D4:D5"/>
    <mergeCell ref="H4:H5"/>
  </mergeCells>
  <pageMargins left="0.16" right="0.1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Layout" topLeftCell="B1" zoomScale="90" zoomScaleNormal="90" zoomScalePageLayoutView="90" workbookViewId="0">
      <selection activeCell="H24" sqref="H24"/>
    </sheetView>
  </sheetViews>
  <sheetFormatPr defaultRowHeight="21" x14ac:dyDescent="0.35"/>
  <cols>
    <col min="1" max="1" width="10" style="1" customWidth="1"/>
    <col min="2" max="2" width="12.25" style="1" customWidth="1"/>
    <col min="3" max="3" width="15.625" style="1" customWidth="1"/>
    <col min="4" max="4" width="12" style="4" customWidth="1"/>
    <col min="5" max="5" width="10.5" style="4" customWidth="1"/>
    <col min="6" max="6" width="10.75" style="4" customWidth="1"/>
    <col min="7" max="7" width="11.25" style="4" customWidth="1"/>
    <col min="8" max="8" width="11.125" style="4" customWidth="1"/>
    <col min="9" max="9" width="11.25" style="4" customWidth="1"/>
    <col min="10" max="10" width="11.125" style="4" customWidth="1"/>
    <col min="11" max="11" width="11.375" style="4" customWidth="1"/>
    <col min="12" max="12" width="11.625" style="4" customWidth="1"/>
    <col min="13" max="13" width="7.625" style="4" customWidth="1"/>
    <col min="14" max="14" width="8.75" style="4" customWidth="1"/>
    <col min="15" max="15" width="9.875" style="4" customWidth="1"/>
    <col min="16" max="16" width="14.5" style="4" customWidth="1"/>
    <col min="17" max="16384" width="9" style="1"/>
  </cols>
  <sheetData>
    <row r="1" spans="1:18" x14ac:dyDescent="0.35">
      <c r="A1" s="175" t="s">
        <v>297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1"/>
      <c r="R1" s="11"/>
    </row>
    <row r="2" spans="1:18" x14ac:dyDescent="0.35">
      <c r="A2" s="175" t="s">
        <v>219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8" x14ac:dyDescent="0.35">
      <c r="A4" s="187" t="s">
        <v>127</v>
      </c>
      <c r="B4" s="187" t="s">
        <v>87</v>
      </c>
      <c r="C4" s="187" t="s">
        <v>82</v>
      </c>
      <c r="D4" s="38" t="s">
        <v>220</v>
      </c>
      <c r="E4" s="42" t="s">
        <v>222</v>
      </c>
      <c r="F4" s="185" t="s">
        <v>224</v>
      </c>
      <c r="G4" s="185" t="s">
        <v>169</v>
      </c>
      <c r="H4" s="38" t="s">
        <v>225</v>
      </c>
      <c r="I4" s="38" t="s">
        <v>228</v>
      </c>
      <c r="J4" s="42" t="s">
        <v>229</v>
      </c>
      <c r="K4" s="140" t="s">
        <v>231</v>
      </c>
      <c r="L4" s="38" t="s">
        <v>232</v>
      </c>
      <c r="M4" s="185" t="s">
        <v>234</v>
      </c>
      <c r="N4" s="185" t="s">
        <v>235</v>
      </c>
      <c r="O4" s="185" t="s">
        <v>129</v>
      </c>
      <c r="P4" s="185" t="s">
        <v>53</v>
      </c>
    </row>
    <row r="5" spans="1:18" x14ac:dyDescent="0.35">
      <c r="A5" s="188"/>
      <c r="B5" s="188"/>
      <c r="C5" s="188"/>
      <c r="D5" s="39" t="s">
        <v>221</v>
      </c>
      <c r="E5" s="43" t="s">
        <v>223</v>
      </c>
      <c r="F5" s="186"/>
      <c r="G5" s="186"/>
      <c r="H5" s="39" t="s">
        <v>226</v>
      </c>
      <c r="I5" s="39" t="s">
        <v>227</v>
      </c>
      <c r="J5" s="43" t="s">
        <v>230</v>
      </c>
      <c r="K5" s="141" t="s">
        <v>195</v>
      </c>
      <c r="L5" s="39" t="s">
        <v>233</v>
      </c>
      <c r="M5" s="186"/>
      <c r="N5" s="186"/>
      <c r="O5" s="186"/>
      <c r="P5" s="186"/>
    </row>
    <row r="6" spans="1:18" x14ac:dyDescent="0.35">
      <c r="A6" s="41" t="s">
        <v>133</v>
      </c>
      <c r="B6" s="142" t="s">
        <v>138</v>
      </c>
      <c r="C6" s="29" t="s">
        <v>88</v>
      </c>
      <c r="D6" s="23">
        <f>บริหาร!H6</f>
        <v>2624640</v>
      </c>
      <c r="E6" s="23">
        <f>SUM(รักษาสงบ!H6)</f>
        <v>0</v>
      </c>
      <c r="F6" s="23">
        <f>SUM(ศึกษา!I6)</f>
        <v>0</v>
      </c>
      <c r="G6" s="23">
        <f>SUM(สาธา!I6)</f>
        <v>0</v>
      </c>
      <c r="H6" s="23">
        <f>SUM(สงเคราะห์!G6)</f>
        <v>0</v>
      </c>
      <c r="I6" s="23">
        <f>SUM(เคหะชุมชน!J6)</f>
        <v>0</v>
      </c>
      <c r="J6" s="23">
        <f>SUM(ความเข้มแข็ง!G7)</f>
        <v>0</v>
      </c>
      <c r="K6" s="23">
        <f>SUM(ศาสนา!I7)</f>
        <v>0</v>
      </c>
      <c r="L6" s="23">
        <f>SUM(อุตสาหกรรม!G7)</f>
        <v>0</v>
      </c>
      <c r="M6" s="23">
        <f>SUM(เกษตร!G7)</f>
        <v>0</v>
      </c>
      <c r="N6" s="23">
        <f>SUM(พาณิชย์!H6)</f>
        <v>0</v>
      </c>
      <c r="O6" s="23">
        <v>0</v>
      </c>
      <c r="P6" s="23">
        <f>SUM(D6:O6)</f>
        <v>2624640</v>
      </c>
    </row>
    <row r="7" spans="1:18" x14ac:dyDescent="0.35">
      <c r="A7" s="40"/>
      <c r="B7" s="143" t="s">
        <v>139</v>
      </c>
      <c r="C7" s="29" t="s">
        <v>88</v>
      </c>
      <c r="D7" s="23">
        <f>บริหาร!H7</f>
        <v>3204020.2800000003</v>
      </c>
      <c r="E7" s="23">
        <f>SUM(รักษาสงบ!H7)</f>
        <v>196740</v>
      </c>
      <c r="F7" s="23">
        <f>SUM(ศึกษา!I7)</f>
        <v>219225</v>
      </c>
      <c r="G7" s="23">
        <f>SUM(สาธา!I7)</f>
        <v>0</v>
      </c>
      <c r="H7" s="23">
        <f>SUM(สงเคราะห์!G7)</f>
        <v>259380</v>
      </c>
      <c r="I7" s="23">
        <f>SUM(เคหะชุมชน!J7)</f>
        <v>0</v>
      </c>
      <c r="J7" s="23">
        <f>SUM(ความเข้มแข็ง!G8)</f>
        <v>0</v>
      </c>
      <c r="K7" s="23">
        <f>SUM(ศาสนา!I8)</f>
        <v>0</v>
      </c>
      <c r="L7" s="23">
        <f>SUM(อุตสาหกรรม!G8)</f>
        <v>432780</v>
      </c>
      <c r="M7" s="23">
        <f>SUM(เกษตร!G8)</f>
        <v>0</v>
      </c>
      <c r="N7" s="23">
        <f>SUM(พาณิชย์!H7)</f>
        <v>0</v>
      </c>
      <c r="O7" s="23">
        <v>0</v>
      </c>
      <c r="P7" s="23">
        <f t="shared" ref="P7:P22" si="0">SUM(D7:O7)</f>
        <v>4312145.28</v>
      </c>
    </row>
    <row r="8" spans="1:18" x14ac:dyDescent="0.35">
      <c r="A8" s="40"/>
      <c r="B8" s="143" t="s">
        <v>139</v>
      </c>
      <c r="C8" s="144" t="s">
        <v>149</v>
      </c>
      <c r="D8" s="23">
        <f>บริหาร!H8</f>
        <v>0</v>
      </c>
      <c r="E8" s="23">
        <f>SUM(รักษาสงบ!H8)</f>
        <v>0</v>
      </c>
      <c r="F8" s="23">
        <f>SUM(ศึกษา!I8)</f>
        <v>645486</v>
      </c>
      <c r="G8" s="23">
        <f>SUM(สาธา!I8)</f>
        <v>0</v>
      </c>
      <c r="H8" s="23">
        <f>SUM(สงเคราะห์!G8)</f>
        <v>0</v>
      </c>
      <c r="I8" s="23">
        <f>SUM(เคหะชุมชน!J8)</f>
        <v>0</v>
      </c>
      <c r="J8" s="23">
        <f>SUM(ความเข้มแข็ง!G9)</f>
        <v>0</v>
      </c>
      <c r="K8" s="23">
        <f>SUM(ศาสนา!I9)</f>
        <v>0</v>
      </c>
      <c r="L8" s="23">
        <f>SUM(อุตสาหกรรม!G9)</f>
        <v>0</v>
      </c>
      <c r="M8" s="23">
        <f>SUM(เกษตร!G9)</f>
        <v>0</v>
      </c>
      <c r="N8" s="23">
        <f>SUM(พาณิชย์!H8)</f>
        <v>0</v>
      </c>
      <c r="O8" s="23">
        <v>0</v>
      </c>
      <c r="P8" s="23">
        <f t="shared" si="0"/>
        <v>645486</v>
      </c>
    </row>
    <row r="9" spans="1:18" x14ac:dyDescent="0.35">
      <c r="A9" s="40" t="s">
        <v>134</v>
      </c>
      <c r="B9" s="40" t="s">
        <v>140</v>
      </c>
      <c r="C9" s="29" t="s">
        <v>88</v>
      </c>
      <c r="D9" s="23">
        <f>บริหาร!H9</f>
        <v>624524</v>
      </c>
      <c r="E9" s="23">
        <f>SUM(รักษาสงบ!H9)</f>
        <v>29625</v>
      </c>
      <c r="F9" s="23">
        <f>SUM(ศึกษา!I9)</f>
        <v>78255</v>
      </c>
      <c r="G9" s="23">
        <f>SUM(สาธา!I9)</f>
        <v>0</v>
      </c>
      <c r="H9" s="23">
        <f>SUM(สงเคราะห์!G9)</f>
        <v>33060</v>
      </c>
      <c r="I9" s="23">
        <f>SUM(เคหะชุมชน!J9)</f>
        <v>0</v>
      </c>
      <c r="J9" s="23">
        <f>SUM(ความเข้มแข็ง!G10)</f>
        <v>0</v>
      </c>
      <c r="K9" s="23">
        <f>SUM(ศาสนา!I10)</f>
        <v>0</v>
      </c>
      <c r="L9" s="23">
        <f>SUM(อุตสาหกรรม!G10)</f>
        <v>39735</v>
      </c>
      <c r="M9" s="23">
        <f>SUM(เกษตร!G10)</f>
        <v>0</v>
      </c>
      <c r="N9" s="23">
        <f>SUM(พาณิชย์!H9)</f>
        <v>0</v>
      </c>
      <c r="O9" s="23">
        <v>0</v>
      </c>
      <c r="P9" s="23">
        <f t="shared" si="0"/>
        <v>805199</v>
      </c>
    </row>
    <row r="10" spans="1:18" x14ac:dyDescent="0.35">
      <c r="A10" s="40"/>
      <c r="B10" s="40" t="s">
        <v>141</v>
      </c>
      <c r="C10" s="29" t="s">
        <v>88</v>
      </c>
      <c r="D10" s="23">
        <f>บริหาร!H10</f>
        <v>704172.98</v>
      </c>
      <c r="E10" s="23">
        <f>SUM(รักษาสงบ!H10)</f>
        <v>369350</v>
      </c>
      <c r="F10" s="23">
        <f>SUM(ศึกษา!I10)</f>
        <v>173760</v>
      </c>
      <c r="G10" s="23">
        <f>SUM(สาธา!I10)</f>
        <v>60540</v>
      </c>
      <c r="H10" s="23">
        <f>SUM(สงเคราะห์!G10)</f>
        <v>31302</v>
      </c>
      <c r="I10" s="145">
        <f>SUM(เคหะชุมชน!J10)</f>
        <v>1243600</v>
      </c>
      <c r="J10" s="23">
        <f>SUM(ความเข้มแข็ง!G11)</f>
        <v>108961</v>
      </c>
      <c r="K10" s="23">
        <f>SUM(ศาสนา!I11)</f>
        <v>303585</v>
      </c>
      <c r="L10" s="23">
        <f>SUM(อุตสาหกรรม!G11)</f>
        <v>24048</v>
      </c>
      <c r="M10" s="23">
        <f>SUM(เกษตร!G11)</f>
        <v>0</v>
      </c>
      <c r="N10" s="23">
        <f>SUM(พาณิชย์!H10)</f>
        <v>0</v>
      </c>
      <c r="O10" s="23">
        <v>0</v>
      </c>
      <c r="P10" s="23">
        <f t="shared" si="0"/>
        <v>3019318.98</v>
      </c>
    </row>
    <row r="11" spans="1:18" x14ac:dyDescent="0.35">
      <c r="A11" s="40"/>
      <c r="B11" s="40" t="s">
        <v>141</v>
      </c>
      <c r="C11" s="144" t="s">
        <v>149</v>
      </c>
      <c r="D11" s="23">
        <v>63000</v>
      </c>
      <c r="E11" s="23"/>
      <c r="F11" s="23"/>
      <c r="G11" s="23">
        <v>63000</v>
      </c>
      <c r="H11" s="23"/>
      <c r="I11" s="145"/>
      <c r="J11" s="23"/>
      <c r="K11" s="23"/>
      <c r="L11" s="23"/>
      <c r="M11" s="23"/>
      <c r="N11" s="23"/>
      <c r="O11" s="23"/>
      <c r="P11" s="23">
        <f>SUM(E11:O11)</f>
        <v>63000</v>
      </c>
    </row>
    <row r="12" spans="1:18" x14ac:dyDescent="0.35">
      <c r="A12" s="40"/>
      <c r="B12" s="40" t="s">
        <v>142</v>
      </c>
      <c r="C12" s="29" t="s">
        <v>88</v>
      </c>
      <c r="D12" s="23">
        <f>บริหาร!H11</f>
        <v>422575.85</v>
      </c>
      <c r="E12" s="23">
        <f>SUM(รักษาสงบ!H11)</f>
        <v>86000</v>
      </c>
      <c r="F12" s="23">
        <f>SUM(ศึกษา!I11)</f>
        <v>679971.91</v>
      </c>
      <c r="G12" s="23">
        <f>SUM(สาธา!I12)</f>
        <v>25000</v>
      </c>
      <c r="H12" s="23">
        <f>SUM(สงเคราะห์!G11)</f>
        <v>0</v>
      </c>
      <c r="I12" s="23">
        <f>SUM(เคหะชุมชน!J11)</f>
        <v>107525</v>
      </c>
      <c r="J12" s="23">
        <f>SUM(ความเข้มแข็ง!G12)</f>
        <v>0</v>
      </c>
      <c r="K12" s="23">
        <f>SUM(ศาสนา!I12)</f>
        <v>50000</v>
      </c>
      <c r="L12" s="23">
        <f>SUM(อุตสาหกรรม!G12)</f>
        <v>0</v>
      </c>
      <c r="M12" s="23">
        <f>SUM(เกษตร!G12)</f>
        <v>0</v>
      </c>
      <c r="N12" s="23">
        <f>SUM(พาณิชย์!H11)</f>
        <v>0</v>
      </c>
      <c r="O12" s="23">
        <v>0</v>
      </c>
      <c r="P12" s="23">
        <f t="shared" si="0"/>
        <v>1371072.76</v>
      </c>
    </row>
    <row r="13" spans="1:18" x14ac:dyDescent="0.35">
      <c r="A13" s="40"/>
      <c r="B13" s="40" t="s">
        <v>142</v>
      </c>
      <c r="C13" s="144" t="s">
        <v>149</v>
      </c>
      <c r="D13" s="23">
        <v>0</v>
      </c>
      <c r="E13" s="23">
        <f>SUM(รักษาสงบ!H12)</f>
        <v>0</v>
      </c>
      <c r="F13" s="23">
        <f>SUM(ศึกษา!I12)</f>
        <v>100300</v>
      </c>
      <c r="G13" s="23">
        <f>SUM(สาธา!I13)</f>
        <v>0</v>
      </c>
      <c r="H13" s="23">
        <f>SUM(สงเคราะห์!G12)</f>
        <v>0</v>
      </c>
      <c r="I13" s="23">
        <f>SUM(เคหะชุมชน!J12)</f>
        <v>0</v>
      </c>
      <c r="J13" s="23">
        <f>SUM(ความเข้มแข็ง!G13)</f>
        <v>0</v>
      </c>
      <c r="K13" s="23">
        <f>SUM(ศาสนา!I13)</f>
        <v>0</v>
      </c>
      <c r="L13" s="23">
        <f>SUM(อุตสาหกรรม!G13)</f>
        <v>0</v>
      </c>
      <c r="M13" s="23">
        <f>SUM(เกษตร!G13)</f>
        <v>0</v>
      </c>
      <c r="N13" s="23">
        <f>SUM(พาณิชย์!H12)</f>
        <v>0</v>
      </c>
      <c r="O13" s="23">
        <v>0</v>
      </c>
      <c r="P13" s="23">
        <f t="shared" si="0"/>
        <v>100300</v>
      </c>
    </row>
    <row r="14" spans="1:18" x14ac:dyDescent="0.35">
      <c r="A14" s="40"/>
      <c r="B14" s="40" t="s">
        <v>143</v>
      </c>
      <c r="C14" s="29" t="s">
        <v>88</v>
      </c>
      <c r="D14" s="23">
        <f>บริหาร!H12</f>
        <v>205066.22</v>
      </c>
      <c r="E14" s="23">
        <f>SUM(รักษาสงบ!H13)</f>
        <v>0</v>
      </c>
      <c r="F14" s="23">
        <f>SUM(ศึกษา!I13)</f>
        <v>0</v>
      </c>
      <c r="G14" s="23">
        <f>SUM(สาธา!I14)</f>
        <v>0</v>
      </c>
      <c r="H14" s="23">
        <f>SUM(สงเคราะห์!G13)</f>
        <v>0</v>
      </c>
      <c r="I14" s="23">
        <f>SUM(เคหะชุมชน!J13)</f>
        <v>0</v>
      </c>
      <c r="J14" s="23">
        <f>SUM(ความเข้มแข็ง!G14)</f>
        <v>0</v>
      </c>
      <c r="K14" s="23">
        <f>SUM(ศาสนา!I14)</f>
        <v>0</v>
      </c>
      <c r="L14" s="23">
        <f>SUM(อุตสาหกรรม!G14)</f>
        <v>0</v>
      </c>
      <c r="M14" s="23">
        <f>SUM(เกษตร!G14)</f>
        <v>0</v>
      </c>
      <c r="N14" s="23">
        <f>SUM(พาณิชย์!H13)</f>
        <v>0</v>
      </c>
      <c r="O14" s="23">
        <v>0</v>
      </c>
      <c r="P14" s="23">
        <f t="shared" si="0"/>
        <v>205066.22</v>
      </c>
    </row>
    <row r="15" spans="1:18" x14ac:dyDescent="0.35">
      <c r="A15" s="40" t="s">
        <v>135</v>
      </c>
      <c r="B15" s="40" t="s">
        <v>144</v>
      </c>
      <c r="C15" s="29" t="s">
        <v>88</v>
      </c>
      <c r="D15" s="23">
        <f>บริหาร!H13</f>
        <v>375500</v>
      </c>
      <c r="E15" s="23">
        <f>SUM(รักษาสงบ!H14)</f>
        <v>0</v>
      </c>
      <c r="F15" s="23">
        <f>SUM(ศึกษา!I14)</f>
        <v>10000</v>
      </c>
      <c r="G15" s="23">
        <f>SUM(สาธา!I15)</f>
        <v>0</v>
      </c>
      <c r="H15" s="23">
        <f>SUM(สงเคราะห์!G14)</f>
        <v>0</v>
      </c>
      <c r="I15" s="23">
        <f>SUM(เคหะชุมชน!J14)</f>
        <v>0</v>
      </c>
      <c r="J15" s="23">
        <f>SUM(ความเข้มแข็ง!G15)</f>
        <v>0</v>
      </c>
      <c r="K15" s="23">
        <f>SUM(ศาสนา!I15)</f>
        <v>0</v>
      </c>
      <c r="L15" s="23">
        <f>SUM(อุตสาหกรรม!G15)</f>
        <v>40000</v>
      </c>
      <c r="M15" s="23">
        <f>SUM(เกษตร!G15)</f>
        <v>0</v>
      </c>
      <c r="N15" s="23">
        <f>SUM(พาณิชย์!H14)</f>
        <v>0</v>
      </c>
      <c r="O15" s="23">
        <v>0</v>
      </c>
      <c r="P15" s="23">
        <f>SUM(D15:O15)</f>
        <v>425500</v>
      </c>
    </row>
    <row r="16" spans="1:18" x14ac:dyDescent="0.35">
      <c r="A16" s="40"/>
      <c r="B16" s="40" t="s">
        <v>144</v>
      </c>
      <c r="C16" s="29" t="s">
        <v>376</v>
      </c>
      <c r="D16" s="23"/>
      <c r="E16" s="23"/>
      <c r="F16" s="23"/>
      <c r="G16" s="23"/>
      <c r="H16" s="23"/>
      <c r="I16" s="23"/>
      <c r="J16" s="23"/>
      <c r="K16" s="23"/>
      <c r="L16" s="23">
        <v>519000</v>
      </c>
      <c r="M16" s="23"/>
      <c r="N16" s="23"/>
      <c r="O16" s="23"/>
      <c r="P16" s="23">
        <f>SUM(D16:O16)</f>
        <v>519000</v>
      </c>
    </row>
    <row r="17" spans="1:16" x14ac:dyDescent="0.35">
      <c r="A17" s="40"/>
      <c r="B17" s="143" t="s">
        <v>145</v>
      </c>
      <c r="C17" s="29" t="s">
        <v>88</v>
      </c>
      <c r="D17" s="23">
        <f>บริหาร!H14</f>
        <v>0</v>
      </c>
      <c r="E17" s="23">
        <f>SUM(รักษาสงบ!H15)</f>
        <v>0</v>
      </c>
      <c r="F17" s="23">
        <f>SUM(ศึกษา!I15)</f>
        <v>0</v>
      </c>
      <c r="G17" s="23">
        <f>SUM(สาธา!I16)</f>
        <v>0</v>
      </c>
      <c r="H17" s="23">
        <f>SUM(สงเคราะห์!G15)</f>
        <v>0</v>
      </c>
      <c r="I17" s="23">
        <f>SUM(เคหะชุมชน!J15)</f>
        <v>0</v>
      </c>
      <c r="J17" s="23">
        <f>SUM(ความเข้มแข็ง!G16)</f>
        <v>0</v>
      </c>
      <c r="K17" s="23">
        <f>SUM(ศาสนา!I16)</f>
        <v>0</v>
      </c>
      <c r="L17" s="145">
        <f>SUM(อุตสาหกรรม!G17)</f>
        <v>4614615</v>
      </c>
      <c r="M17" s="23">
        <f>SUM(เกษตร!G16)</f>
        <v>0</v>
      </c>
      <c r="N17" s="23">
        <f>SUM(พาณิชย์!H15)</f>
        <v>0</v>
      </c>
      <c r="O17" s="23">
        <v>0</v>
      </c>
      <c r="P17" s="23">
        <f t="shared" si="0"/>
        <v>4614615</v>
      </c>
    </row>
    <row r="18" spans="1:16" x14ac:dyDescent="0.35">
      <c r="A18" s="40"/>
      <c r="B18" s="143" t="s">
        <v>145</v>
      </c>
      <c r="C18" s="144" t="s">
        <v>149</v>
      </c>
      <c r="D18" s="23">
        <f>บริหาร!H15</f>
        <v>0</v>
      </c>
      <c r="E18" s="23">
        <f>SUM(รักษาสงบ!H16)</f>
        <v>0</v>
      </c>
      <c r="F18" s="23">
        <f>SUM(ศึกษา!I16)</f>
        <v>0</v>
      </c>
      <c r="G18" s="23">
        <f>SUM(สาธา!I17)</f>
        <v>0</v>
      </c>
      <c r="H18" s="23">
        <f>SUM(สงเคราะห์!G16)</f>
        <v>0</v>
      </c>
      <c r="I18" s="23">
        <f>SUM(เคหะชุมชน!J16)</f>
        <v>0</v>
      </c>
      <c r="J18" s="23">
        <f>SUM(ความเข้มแข็ง!G17)</f>
        <v>0</v>
      </c>
      <c r="K18" s="23">
        <f>SUM(ศาสนา!I17)</f>
        <v>0</v>
      </c>
      <c r="L18" s="145">
        <f>SUM(อุตสาหกรรม!G18)</f>
        <v>1091354</v>
      </c>
      <c r="M18" s="23">
        <f>SUM(เกษตร!G17)</f>
        <v>0</v>
      </c>
      <c r="N18" s="23">
        <f>SUM(พาณิชย์!H16)</f>
        <v>0</v>
      </c>
      <c r="O18" s="23">
        <v>0</v>
      </c>
      <c r="P18" s="23">
        <f t="shared" si="0"/>
        <v>1091354</v>
      </c>
    </row>
    <row r="19" spans="1:16" x14ac:dyDescent="0.35">
      <c r="A19" s="40"/>
      <c r="B19" s="143" t="s">
        <v>145</v>
      </c>
      <c r="C19" s="29" t="s">
        <v>376</v>
      </c>
      <c r="D19" s="23">
        <v>455000</v>
      </c>
      <c r="E19" s="23"/>
      <c r="F19" s="23"/>
      <c r="G19" s="23"/>
      <c r="H19" s="23"/>
      <c r="I19" s="23"/>
      <c r="J19" s="23"/>
      <c r="K19" s="23"/>
      <c r="L19" s="145">
        <v>455000</v>
      </c>
      <c r="M19" s="23"/>
      <c r="N19" s="23"/>
      <c r="O19" s="23"/>
      <c r="P19" s="23">
        <f>SUM(E19:O19)</f>
        <v>455000</v>
      </c>
    </row>
    <row r="20" spans="1:16" x14ac:dyDescent="0.35">
      <c r="A20" s="40" t="s">
        <v>137</v>
      </c>
      <c r="B20" s="29" t="s">
        <v>147</v>
      </c>
      <c r="C20" s="29" t="s">
        <v>88</v>
      </c>
      <c r="D20" s="23">
        <f>บริหาร!H16</f>
        <v>72000</v>
      </c>
      <c r="E20" s="23">
        <f>SUM(รักษาสงบ!H18)</f>
        <v>0</v>
      </c>
      <c r="F20" s="146">
        <f>SUM(ศึกษา!I18)</f>
        <v>1264800</v>
      </c>
      <c r="G20" s="23">
        <f>SUM(สาธา!I19)</f>
        <v>52500</v>
      </c>
      <c r="H20" s="23">
        <f>SUM(สงเคราะห์!G18)</f>
        <v>0</v>
      </c>
      <c r="I20" s="23">
        <f>SUM(เคหะชุมชน!J18)</f>
        <v>298217.46000000002</v>
      </c>
      <c r="J20" s="23">
        <f>SUM(ความเข้มแข็ง!G19)</f>
        <v>40000</v>
      </c>
      <c r="K20" s="23">
        <f>SUM(ศาสนา!I19)</f>
        <v>70000</v>
      </c>
      <c r="L20" s="23">
        <f>SUM(อุตสาหกรรม!G20)</f>
        <v>0</v>
      </c>
      <c r="M20" s="23">
        <f>SUM(เกษตร!G19)</f>
        <v>0</v>
      </c>
      <c r="N20" s="23">
        <f>SUM(พาณิชย์!H18)</f>
        <v>0</v>
      </c>
      <c r="O20" s="17">
        <v>0</v>
      </c>
      <c r="P20" s="23">
        <f t="shared" si="0"/>
        <v>1797517.46</v>
      </c>
    </row>
    <row r="21" spans="1:16" x14ac:dyDescent="0.35">
      <c r="A21" s="40" t="s">
        <v>129</v>
      </c>
      <c r="B21" s="29" t="s">
        <v>129</v>
      </c>
      <c r="C21" s="29" t="s">
        <v>88</v>
      </c>
      <c r="D21" s="23">
        <v>0</v>
      </c>
      <c r="E21" s="23">
        <v>0</v>
      </c>
      <c r="F21" s="146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139">
        <f>SUM(งบกลาง!F5)</f>
        <v>584841.04</v>
      </c>
      <c r="P21" s="23">
        <f t="shared" si="0"/>
        <v>584841.04</v>
      </c>
    </row>
    <row r="22" spans="1:16" x14ac:dyDescent="0.35">
      <c r="A22" s="40"/>
      <c r="B22" s="29" t="s">
        <v>129</v>
      </c>
      <c r="C22" s="144" t="s">
        <v>149</v>
      </c>
      <c r="D22" s="23">
        <v>0</v>
      </c>
      <c r="E22" s="23">
        <v>0</v>
      </c>
      <c r="F22" s="146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17">
        <v>0</v>
      </c>
      <c r="N22" s="17">
        <v>0</v>
      </c>
      <c r="O22" s="139">
        <f>SUM(งบกลาง!F6)</f>
        <v>4426160</v>
      </c>
      <c r="P22" s="23">
        <f t="shared" si="0"/>
        <v>4426160</v>
      </c>
    </row>
    <row r="23" spans="1:16" x14ac:dyDescent="0.35">
      <c r="A23" s="178" t="s">
        <v>53</v>
      </c>
      <c r="B23" s="178"/>
      <c r="C23" s="178"/>
      <c r="D23" s="138">
        <f>SUM(D6:D22)</f>
        <v>8750499.3299999982</v>
      </c>
      <c r="E23" s="138">
        <f t="shared" ref="E23:N23" si="1">SUM(E6:E22)</f>
        <v>681715</v>
      </c>
      <c r="F23" s="139">
        <f t="shared" si="1"/>
        <v>3171797.91</v>
      </c>
      <c r="G23" s="138">
        <f t="shared" si="1"/>
        <v>201040</v>
      </c>
      <c r="H23" s="138">
        <f t="shared" si="1"/>
        <v>323742</v>
      </c>
      <c r="I23" s="138">
        <f t="shared" si="1"/>
        <v>1649342.46</v>
      </c>
      <c r="J23" s="138">
        <f t="shared" si="1"/>
        <v>148961</v>
      </c>
      <c r="K23" s="138">
        <f t="shared" si="1"/>
        <v>423585</v>
      </c>
      <c r="L23" s="138">
        <f t="shared" si="1"/>
        <v>7216532</v>
      </c>
      <c r="M23" s="17">
        <f t="shared" si="1"/>
        <v>0</v>
      </c>
      <c r="N23" s="17">
        <f t="shared" si="1"/>
        <v>0</v>
      </c>
      <c r="O23" s="139">
        <f>SUM(O6:O22)</f>
        <v>5011001.04</v>
      </c>
      <c r="P23" s="17">
        <f>SUM(P6:P22)</f>
        <v>27060215.740000002</v>
      </c>
    </row>
    <row r="25" spans="1:16" x14ac:dyDescent="0.35">
      <c r="A25" s="1" t="s">
        <v>130</v>
      </c>
    </row>
  </sheetData>
  <mergeCells count="13">
    <mergeCell ref="A23:C23"/>
    <mergeCell ref="M4:M5"/>
    <mergeCell ref="N4:N5"/>
    <mergeCell ref="O4:O5"/>
    <mergeCell ref="A1:P1"/>
    <mergeCell ref="A2:P2"/>
    <mergeCell ref="A3:P3"/>
    <mergeCell ref="A4:A5"/>
    <mergeCell ref="B4:B5"/>
    <mergeCell ref="C4:C5"/>
    <mergeCell ref="F4:F5"/>
    <mergeCell ref="G4:G5"/>
    <mergeCell ref="P4:P5"/>
  </mergeCell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topLeftCell="A7" zoomScale="80" zoomScaleNormal="100" zoomScalePageLayoutView="80" workbookViewId="0">
      <selection activeCell="J19" sqref="J19"/>
    </sheetView>
  </sheetViews>
  <sheetFormatPr defaultRowHeight="21" x14ac:dyDescent="0.35"/>
  <cols>
    <col min="1" max="1" width="9.5" style="1" customWidth="1"/>
    <col min="2" max="2" width="13" style="1" customWidth="1"/>
    <col min="3" max="3" width="15.75" style="1" customWidth="1"/>
    <col min="4" max="4" width="9.625" style="4" customWidth="1"/>
    <col min="5" max="5" width="9.75" style="4" customWidth="1"/>
    <col min="6" max="6" width="8.5" style="4" customWidth="1"/>
    <col min="7" max="7" width="8.625" style="4" customWidth="1"/>
    <col min="8" max="8" width="8.375" style="4" customWidth="1"/>
    <col min="9" max="9" width="8.5" style="4" customWidth="1"/>
    <col min="10" max="10" width="8.25" style="4" customWidth="1"/>
    <col min="11" max="11" width="9.875" style="4" customWidth="1"/>
    <col min="12" max="12" width="10.5" style="4" customWidth="1"/>
    <col min="13" max="13" width="8.625" style="4" customWidth="1"/>
    <col min="14" max="14" width="9.875" style="4" customWidth="1"/>
    <col min="15" max="15" width="7.625" style="4" customWidth="1"/>
    <col min="16" max="16" width="11.5" style="4" customWidth="1"/>
    <col min="17" max="16384" width="9" style="1"/>
  </cols>
  <sheetData>
    <row r="1" spans="1:18" x14ac:dyDescent="0.35">
      <c r="A1" s="175" t="s">
        <v>297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1"/>
      <c r="R1" s="11"/>
    </row>
    <row r="2" spans="1:18" x14ac:dyDescent="0.35">
      <c r="A2" s="175" t="s">
        <v>236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8" x14ac:dyDescent="0.35">
      <c r="A4" s="187" t="s">
        <v>127</v>
      </c>
      <c r="B4" s="187" t="s">
        <v>87</v>
      </c>
      <c r="C4" s="187" t="s">
        <v>82</v>
      </c>
      <c r="D4" s="38" t="s">
        <v>220</v>
      </c>
      <c r="E4" s="140" t="s">
        <v>222</v>
      </c>
      <c r="F4" s="185" t="s">
        <v>224</v>
      </c>
      <c r="G4" s="185" t="s">
        <v>169</v>
      </c>
      <c r="H4" s="38" t="s">
        <v>225</v>
      </c>
      <c r="I4" s="38" t="s">
        <v>228</v>
      </c>
      <c r="J4" s="147" t="s">
        <v>229</v>
      </c>
      <c r="K4" s="140" t="s">
        <v>231</v>
      </c>
      <c r="L4" s="38" t="s">
        <v>232</v>
      </c>
      <c r="M4" s="185" t="s">
        <v>234</v>
      </c>
      <c r="N4" s="185" t="s">
        <v>235</v>
      </c>
      <c r="O4" s="185" t="s">
        <v>129</v>
      </c>
      <c r="P4" s="185" t="s">
        <v>53</v>
      </c>
    </row>
    <row r="5" spans="1:18" x14ac:dyDescent="0.35">
      <c r="A5" s="188"/>
      <c r="B5" s="188"/>
      <c r="C5" s="188"/>
      <c r="D5" s="39" t="s">
        <v>221</v>
      </c>
      <c r="E5" s="141" t="s">
        <v>223</v>
      </c>
      <c r="F5" s="186"/>
      <c r="G5" s="186"/>
      <c r="H5" s="39" t="s">
        <v>226</v>
      </c>
      <c r="I5" s="39" t="s">
        <v>227</v>
      </c>
      <c r="J5" s="148" t="s">
        <v>230</v>
      </c>
      <c r="K5" s="141" t="s">
        <v>195</v>
      </c>
      <c r="L5" s="39" t="s">
        <v>233</v>
      </c>
      <c r="M5" s="186"/>
      <c r="N5" s="186"/>
      <c r="O5" s="186"/>
      <c r="P5" s="186"/>
    </row>
    <row r="6" spans="1:18" x14ac:dyDescent="0.35">
      <c r="A6" s="41" t="s">
        <v>133</v>
      </c>
      <c r="B6" s="142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f>SUM(D6:O6)</f>
        <v>0</v>
      </c>
    </row>
    <row r="7" spans="1:18" x14ac:dyDescent="0.35">
      <c r="A7" s="40"/>
      <c r="B7" s="143" t="s">
        <v>139</v>
      </c>
      <c r="C7" s="29" t="s">
        <v>88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f t="shared" ref="P7:P20" si="0">SUM(D7:O7)</f>
        <v>0</v>
      </c>
    </row>
    <row r="8" spans="1:18" x14ac:dyDescent="0.35">
      <c r="A8" s="40"/>
      <c r="B8" s="143" t="s">
        <v>139</v>
      </c>
      <c r="C8" s="144" t="s">
        <v>149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f t="shared" si="0"/>
        <v>0</v>
      </c>
    </row>
    <row r="9" spans="1:18" x14ac:dyDescent="0.35">
      <c r="A9" s="40" t="s">
        <v>134</v>
      </c>
      <c r="B9" s="40" t="s">
        <v>140</v>
      </c>
      <c r="C9" s="29" t="s">
        <v>88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f t="shared" si="0"/>
        <v>0</v>
      </c>
    </row>
    <row r="10" spans="1:18" x14ac:dyDescent="0.35">
      <c r="A10" s="40"/>
      <c r="B10" s="40" t="s">
        <v>141</v>
      </c>
      <c r="C10" s="29" t="s">
        <v>88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</row>
    <row r="11" spans="1:18" x14ac:dyDescent="0.35">
      <c r="A11" s="40"/>
      <c r="B11" s="40" t="s">
        <v>142</v>
      </c>
      <c r="C11" s="29" t="s">
        <v>88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</row>
    <row r="12" spans="1:18" x14ac:dyDescent="0.35">
      <c r="A12" s="40"/>
      <c r="B12" s="40" t="s">
        <v>142</v>
      </c>
      <c r="C12" s="144" t="s">
        <v>149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</row>
    <row r="13" spans="1:18" x14ac:dyDescent="0.35">
      <c r="A13" s="40"/>
      <c r="B13" s="40" t="s">
        <v>143</v>
      </c>
      <c r="C13" s="144" t="s">
        <v>88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</row>
    <row r="14" spans="1:18" x14ac:dyDescent="0.35">
      <c r="A14" s="40" t="s">
        <v>135</v>
      </c>
      <c r="B14" s="40" t="s">
        <v>144</v>
      </c>
      <c r="C14" s="29" t="s">
        <v>88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</row>
    <row r="15" spans="1:18" x14ac:dyDescent="0.35">
      <c r="A15" s="40"/>
      <c r="B15" s="143" t="s">
        <v>145</v>
      </c>
      <c r="C15" s="29" t="s">
        <v>88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145">
        <v>4987000</v>
      </c>
      <c r="M15" s="23">
        <v>0</v>
      </c>
      <c r="N15" s="23">
        <v>0</v>
      </c>
      <c r="O15" s="23">
        <v>0</v>
      </c>
      <c r="P15" s="145">
        <f t="shared" si="0"/>
        <v>4987000</v>
      </c>
    </row>
    <row r="16" spans="1:18" x14ac:dyDescent="0.35">
      <c r="A16" s="40"/>
      <c r="B16" s="143" t="s">
        <v>145</v>
      </c>
      <c r="C16" s="144" t="s">
        <v>149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</row>
    <row r="17" spans="1:16" x14ac:dyDescent="0.35">
      <c r="A17" s="40" t="s">
        <v>136</v>
      </c>
      <c r="B17" s="29" t="s">
        <v>146</v>
      </c>
      <c r="C17" s="144" t="s">
        <v>88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</row>
    <row r="18" spans="1:16" x14ac:dyDescent="0.35">
      <c r="A18" s="40" t="s">
        <v>137</v>
      </c>
      <c r="B18" s="29" t="s">
        <v>147</v>
      </c>
      <c r="C18" s="29" t="s">
        <v>88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7">
        <v>0</v>
      </c>
      <c r="P18" s="23">
        <f t="shared" si="0"/>
        <v>0</v>
      </c>
    </row>
    <row r="19" spans="1:16" x14ac:dyDescent="0.35">
      <c r="A19" s="40" t="s">
        <v>129</v>
      </c>
      <c r="B19" s="29" t="s">
        <v>129</v>
      </c>
      <c r="C19" s="29" t="s">
        <v>88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17">
        <v>0</v>
      </c>
      <c r="P19" s="23">
        <f t="shared" si="0"/>
        <v>0</v>
      </c>
    </row>
    <row r="20" spans="1:16" x14ac:dyDescent="0.35">
      <c r="A20" s="143"/>
      <c r="B20" s="144" t="s">
        <v>129</v>
      </c>
      <c r="C20" s="144" t="s">
        <v>149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17">
        <v>0</v>
      </c>
      <c r="N20" s="17">
        <v>0</v>
      </c>
      <c r="O20" s="17">
        <v>0</v>
      </c>
      <c r="P20" s="23">
        <f t="shared" si="0"/>
        <v>0</v>
      </c>
    </row>
    <row r="21" spans="1:16" x14ac:dyDescent="0.35">
      <c r="A21" s="191" t="s">
        <v>53</v>
      </c>
      <c r="B21" s="191"/>
      <c r="C21" s="191"/>
      <c r="D21" s="17">
        <f>SUM(D6:D20)</f>
        <v>0</v>
      </c>
      <c r="E21" s="17">
        <f t="shared" ref="E21:N21" si="1">SUM(E6:E20)</f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39">
        <f t="shared" si="1"/>
        <v>4987000</v>
      </c>
      <c r="M21" s="17">
        <f t="shared" si="1"/>
        <v>0</v>
      </c>
      <c r="N21" s="17">
        <f t="shared" si="1"/>
        <v>0</v>
      </c>
      <c r="O21" s="17">
        <f>SUM(O6:O20)</f>
        <v>0</v>
      </c>
      <c r="P21" s="138">
        <f>SUM(P6:P20)</f>
        <v>4987000</v>
      </c>
    </row>
    <row r="23" spans="1:16" x14ac:dyDescent="0.35">
      <c r="A23" s="1" t="s">
        <v>130</v>
      </c>
    </row>
  </sheetData>
  <mergeCells count="13">
    <mergeCell ref="O4:O5"/>
    <mergeCell ref="P4:P5"/>
    <mergeCell ref="A21:C21"/>
    <mergeCell ref="A1:P1"/>
    <mergeCell ref="A2:P2"/>
    <mergeCell ref="A3:P3"/>
    <mergeCell ref="A4:A5"/>
    <mergeCell ref="B4:B5"/>
    <mergeCell ref="C4:C5"/>
    <mergeCell ref="F4:F5"/>
    <mergeCell ref="G4:G5"/>
    <mergeCell ref="M4:M5"/>
    <mergeCell ref="N4:N5"/>
  </mergeCells>
  <pageMargins left="0.15748031496062992" right="0.15748031496062992" top="0.74803149606299213" bottom="0.74803149606299213" header="0.31496062992125984" footer="0.31496062992125984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A3" sqref="A3:P3"/>
    </sheetView>
  </sheetViews>
  <sheetFormatPr defaultRowHeight="21" x14ac:dyDescent="0.35"/>
  <cols>
    <col min="1" max="1" width="11.25" style="1" customWidth="1"/>
    <col min="2" max="2" width="17.875" style="1" customWidth="1"/>
    <col min="3" max="3" width="20.625" style="1" customWidth="1"/>
    <col min="4" max="10" width="13.625" style="4" customWidth="1"/>
    <col min="11" max="11" width="16.25" style="4" customWidth="1"/>
    <col min="12" max="12" width="10.5" style="4" customWidth="1"/>
    <col min="13" max="15" width="13.625" style="4" customWidth="1"/>
    <col min="16" max="16" width="15.625" style="4" customWidth="1"/>
    <col min="17" max="16384" width="9" style="1"/>
  </cols>
  <sheetData>
    <row r="1" spans="1:18" x14ac:dyDescent="0.3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1"/>
      <c r="R1" s="11"/>
    </row>
    <row r="2" spans="1:18" x14ac:dyDescent="0.35">
      <c r="A2" s="175" t="s">
        <v>237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8" x14ac:dyDescent="0.35">
      <c r="A4" s="187" t="s">
        <v>127</v>
      </c>
      <c r="B4" s="187" t="s">
        <v>87</v>
      </c>
      <c r="C4" s="187" t="s">
        <v>82</v>
      </c>
      <c r="D4" s="38" t="s">
        <v>220</v>
      </c>
      <c r="E4" s="38" t="s">
        <v>222</v>
      </c>
      <c r="F4" s="185" t="s">
        <v>224</v>
      </c>
      <c r="G4" s="185" t="s">
        <v>169</v>
      </c>
      <c r="H4" s="38" t="s">
        <v>225</v>
      </c>
      <c r="I4" s="38" t="s">
        <v>228</v>
      </c>
      <c r="J4" s="38" t="s">
        <v>229</v>
      </c>
      <c r="K4" s="38" t="s">
        <v>231</v>
      </c>
      <c r="L4" s="38" t="s">
        <v>232</v>
      </c>
      <c r="M4" s="185" t="s">
        <v>234</v>
      </c>
      <c r="N4" s="185" t="s">
        <v>235</v>
      </c>
      <c r="O4" s="185" t="s">
        <v>129</v>
      </c>
      <c r="P4" s="185" t="s">
        <v>53</v>
      </c>
    </row>
    <row r="5" spans="1:18" x14ac:dyDescent="0.35">
      <c r="A5" s="188"/>
      <c r="B5" s="188"/>
      <c r="C5" s="188"/>
      <c r="D5" s="39" t="s">
        <v>221</v>
      </c>
      <c r="E5" s="39" t="s">
        <v>223</v>
      </c>
      <c r="F5" s="186"/>
      <c r="G5" s="186"/>
      <c r="H5" s="39" t="s">
        <v>226</v>
      </c>
      <c r="I5" s="39" t="s">
        <v>227</v>
      </c>
      <c r="J5" s="39" t="s">
        <v>230</v>
      </c>
      <c r="K5" s="39" t="s">
        <v>195</v>
      </c>
      <c r="L5" s="39" t="s">
        <v>233</v>
      </c>
      <c r="M5" s="186"/>
      <c r="N5" s="186"/>
      <c r="O5" s="186"/>
      <c r="P5" s="186"/>
    </row>
    <row r="6" spans="1:18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f>SUM(D6:O6)</f>
        <v>0</v>
      </c>
    </row>
    <row r="7" spans="1:18" x14ac:dyDescent="0.35">
      <c r="A7" s="40"/>
      <c r="B7" s="40" t="s">
        <v>139</v>
      </c>
      <c r="C7" s="29" t="s">
        <v>88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f t="shared" ref="P7:P20" si="0">SUM(D7:O7)</f>
        <v>0</v>
      </c>
    </row>
    <row r="8" spans="1:18" x14ac:dyDescent="0.35">
      <c r="A8" s="40"/>
      <c r="B8" s="40" t="s">
        <v>139</v>
      </c>
      <c r="C8" s="29" t="s">
        <v>149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f t="shared" si="0"/>
        <v>0</v>
      </c>
    </row>
    <row r="9" spans="1:18" x14ac:dyDescent="0.35">
      <c r="A9" s="40" t="s">
        <v>134</v>
      </c>
      <c r="B9" s="40" t="s">
        <v>140</v>
      </c>
      <c r="C9" s="29" t="s">
        <v>88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f t="shared" si="0"/>
        <v>0</v>
      </c>
    </row>
    <row r="10" spans="1:18" x14ac:dyDescent="0.35">
      <c r="A10" s="40"/>
      <c r="B10" s="40" t="s">
        <v>141</v>
      </c>
      <c r="C10" s="29" t="s">
        <v>88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</row>
    <row r="11" spans="1:18" x14ac:dyDescent="0.35">
      <c r="A11" s="40"/>
      <c r="B11" s="40" t="s">
        <v>142</v>
      </c>
      <c r="C11" s="29" t="s">
        <v>88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</row>
    <row r="12" spans="1:18" x14ac:dyDescent="0.35">
      <c r="A12" s="40"/>
      <c r="B12" s="40" t="s">
        <v>142</v>
      </c>
      <c r="C12" s="29" t="s">
        <v>149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</row>
    <row r="13" spans="1:18" x14ac:dyDescent="0.35">
      <c r="A13" s="40"/>
      <c r="B13" s="40" t="s">
        <v>143</v>
      </c>
      <c r="C13" s="29" t="s">
        <v>88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</row>
    <row r="14" spans="1:18" x14ac:dyDescent="0.35">
      <c r="A14" s="40" t="s">
        <v>135</v>
      </c>
      <c r="B14" s="40" t="s">
        <v>144</v>
      </c>
      <c r="C14" s="29" t="s">
        <v>88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</row>
    <row r="15" spans="1:18" x14ac:dyDescent="0.35">
      <c r="A15" s="40"/>
      <c r="B15" s="40" t="s">
        <v>145</v>
      </c>
      <c r="C15" s="29" t="s">
        <v>88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f t="shared" si="0"/>
        <v>0</v>
      </c>
    </row>
    <row r="16" spans="1:18" x14ac:dyDescent="0.35">
      <c r="A16" s="40"/>
      <c r="B16" s="40" t="s">
        <v>145</v>
      </c>
      <c r="C16" s="29" t="s">
        <v>149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</row>
    <row r="17" spans="1:16" x14ac:dyDescent="0.35">
      <c r="A17" s="40" t="s">
        <v>136</v>
      </c>
      <c r="B17" s="29" t="s">
        <v>146</v>
      </c>
      <c r="C17" s="29" t="s">
        <v>88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</row>
    <row r="18" spans="1:16" x14ac:dyDescent="0.35">
      <c r="A18" s="40" t="s">
        <v>137</v>
      </c>
      <c r="B18" s="29" t="s">
        <v>147</v>
      </c>
      <c r="C18" s="29" t="s">
        <v>88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7">
        <v>0</v>
      </c>
      <c r="P18" s="23">
        <f t="shared" si="0"/>
        <v>0</v>
      </c>
    </row>
    <row r="19" spans="1:16" x14ac:dyDescent="0.35">
      <c r="A19" s="40" t="s">
        <v>129</v>
      </c>
      <c r="B19" s="29" t="s">
        <v>129</v>
      </c>
      <c r="C19" s="29" t="s">
        <v>88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17">
        <v>0</v>
      </c>
      <c r="P19" s="23">
        <f t="shared" si="0"/>
        <v>0</v>
      </c>
    </row>
    <row r="20" spans="1:16" x14ac:dyDescent="0.35">
      <c r="A20" s="40"/>
      <c r="B20" s="29" t="s">
        <v>129</v>
      </c>
      <c r="C20" s="29" t="s">
        <v>149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17">
        <v>0</v>
      </c>
      <c r="N20" s="17">
        <v>0</v>
      </c>
      <c r="O20" s="17">
        <v>0</v>
      </c>
      <c r="P20" s="23">
        <f t="shared" si="0"/>
        <v>0</v>
      </c>
    </row>
    <row r="21" spans="1:16" x14ac:dyDescent="0.35">
      <c r="A21" s="178" t="s">
        <v>53</v>
      </c>
      <c r="B21" s="178"/>
      <c r="C21" s="178"/>
      <c r="D21" s="17">
        <f>SUM(D6:D20)</f>
        <v>0</v>
      </c>
      <c r="E21" s="17">
        <f t="shared" ref="E21:N21" si="1">SUM(E6:E20)</f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>SUM(O6:O20)</f>
        <v>0</v>
      </c>
      <c r="P21" s="17">
        <f>SUM(P6:P20)</f>
        <v>0</v>
      </c>
    </row>
    <row r="23" spans="1:16" x14ac:dyDescent="0.35">
      <c r="A23" s="1" t="s">
        <v>130</v>
      </c>
    </row>
  </sheetData>
  <mergeCells count="13">
    <mergeCell ref="O4:O5"/>
    <mergeCell ref="P4:P5"/>
    <mergeCell ref="A21:C21"/>
    <mergeCell ref="A1:P1"/>
    <mergeCell ref="A2:P2"/>
    <mergeCell ref="A3:P3"/>
    <mergeCell ref="A4:A5"/>
    <mergeCell ref="B4:B5"/>
    <mergeCell ref="C4:C5"/>
    <mergeCell ref="F4:F5"/>
    <mergeCell ref="G4:G5"/>
    <mergeCell ref="M4:M5"/>
    <mergeCell ref="N4:N5"/>
  </mergeCells>
  <pageMargins left="0.15748031496062992" right="0.15748031496062992" top="0.74803149606299213" bottom="0.74803149606299213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6" sqref="B6:B20"/>
    </sheetView>
  </sheetViews>
  <sheetFormatPr defaultRowHeight="21" x14ac:dyDescent="0.35"/>
  <cols>
    <col min="1" max="1" width="11.25" style="1" customWidth="1"/>
    <col min="2" max="2" width="17.875" style="1" customWidth="1"/>
    <col min="3" max="3" width="20.625" style="1" customWidth="1"/>
    <col min="4" max="10" width="13.625" style="4" customWidth="1"/>
    <col min="11" max="11" width="16.25" style="4" customWidth="1"/>
    <col min="12" max="12" width="10.5" style="4" customWidth="1"/>
    <col min="13" max="15" width="13.625" style="4" customWidth="1"/>
    <col min="16" max="16" width="15.625" style="4" customWidth="1"/>
    <col min="17" max="16384" width="9" style="1"/>
  </cols>
  <sheetData>
    <row r="1" spans="1:18" x14ac:dyDescent="0.3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1"/>
      <c r="R1" s="11"/>
    </row>
    <row r="2" spans="1:18" x14ac:dyDescent="0.35">
      <c r="A2" s="175" t="s">
        <v>237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x14ac:dyDescent="0.35">
      <c r="A3" s="184" t="s">
        <v>126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8" x14ac:dyDescent="0.35">
      <c r="A4" s="187" t="s">
        <v>127</v>
      </c>
      <c r="B4" s="187" t="s">
        <v>87</v>
      </c>
      <c r="C4" s="187" t="s">
        <v>82</v>
      </c>
      <c r="D4" s="38" t="s">
        <v>220</v>
      </c>
      <c r="E4" s="38" t="s">
        <v>222</v>
      </c>
      <c r="F4" s="185" t="s">
        <v>224</v>
      </c>
      <c r="G4" s="185" t="s">
        <v>169</v>
      </c>
      <c r="H4" s="38" t="s">
        <v>225</v>
      </c>
      <c r="I4" s="38" t="s">
        <v>228</v>
      </c>
      <c r="J4" s="38" t="s">
        <v>229</v>
      </c>
      <c r="K4" s="38" t="s">
        <v>231</v>
      </c>
      <c r="L4" s="38" t="s">
        <v>232</v>
      </c>
      <c r="M4" s="185" t="s">
        <v>234</v>
      </c>
      <c r="N4" s="185" t="s">
        <v>235</v>
      </c>
      <c r="O4" s="185" t="s">
        <v>129</v>
      </c>
      <c r="P4" s="185" t="s">
        <v>53</v>
      </c>
    </row>
    <row r="5" spans="1:18" x14ac:dyDescent="0.35">
      <c r="A5" s="188"/>
      <c r="B5" s="188"/>
      <c r="C5" s="188"/>
      <c r="D5" s="39" t="s">
        <v>221</v>
      </c>
      <c r="E5" s="39" t="s">
        <v>223</v>
      </c>
      <c r="F5" s="186"/>
      <c r="G5" s="186"/>
      <c r="H5" s="39" t="s">
        <v>226</v>
      </c>
      <c r="I5" s="39" t="s">
        <v>227</v>
      </c>
      <c r="J5" s="39" t="s">
        <v>230</v>
      </c>
      <c r="K5" s="39" t="s">
        <v>195</v>
      </c>
      <c r="L5" s="39" t="s">
        <v>233</v>
      </c>
      <c r="M5" s="186"/>
      <c r="N5" s="186"/>
      <c r="O5" s="186"/>
      <c r="P5" s="186"/>
    </row>
    <row r="6" spans="1:18" x14ac:dyDescent="0.35">
      <c r="A6" s="41" t="s">
        <v>133</v>
      </c>
      <c r="B6" s="41" t="s">
        <v>138</v>
      </c>
      <c r="C6" s="29" t="s">
        <v>88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f>SUM(D6:O6)</f>
        <v>0</v>
      </c>
    </row>
    <row r="7" spans="1:18" x14ac:dyDescent="0.35">
      <c r="A7" s="40"/>
      <c r="B7" s="40" t="s">
        <v>139</v>
      </c>
      <c r="C7" s="29" t="s">
        <v>88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f t="shared" ref="P7:P20" si="0">SUM(D7:O7)</f>
        <v>0</v>
      </c>
    </row>
    <row r="8" spans="1:18" x14ac:dyDescent="0.35">
      <c r="A8" s="40"/>
      <c r="B8" s="40" t="s">
        <v>139</v>
      </c>
      <c r="C8" s="29" t="s">
        <v>149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f t="shared" si="0"/>
        <v>0</v>
      </c>
    </row>
    <row r="9" spans="1:18" x14ac:dyDescent="0.35">
      <c r="A9" s="40" t="s">
        <v>134</v>
      </c>
      <c r="B9" s="40" t="s">
        <v>140</v>
      </c>
      <c r="C9" s="29" t="s">
        <v>88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f t="shared" si="0"/>
        <v>0</v>
      </c>
    </row>
    <row r="10" spans="1:18" x14ac:dyDescent="0.35">
      <c r="A10" s="40"/>
      <c r="B10" s="40" t="s">
        <v>141</v>
      </c>
      <c r="C10" s="29" t="s">
        <v>88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</row>
    <row r="11" spans="1:18" x14ac:dyDescent="0.35">
      <c r="A11" s="40"/>
      <c r="B11" s="40" t="s">
        <v>142</v>
      </c>
      <c r="C11" s="29" t="s">
        <v>88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</row>
    <row r="12" spans="1:18" x14ac:dyDescent="0.35">
      <c r="A12" s="40"/>
      <c r="B12" s="40" t="s">
        <v>142</v>
      </c>
      <c r="C12" s="29" t="s">
        <v>149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</row>
    <row r="13" spans="1:18" x14ac:dyDescent="0.35">
      <c r="A13" s="40"/>
      <c r="B13" s="40" t="s">
        <v>143</v>
      </c>
      <c r="C13" s="29" t="s">
        <v>88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</row>
    <row r="14" spans="1:18" x14ac:dyDescent="0.35">
      <c r="A14" s="40" t="s">
        <v>135</v>
      </c>
      <c r="B14" s="40" t="s">
        <v>144</v>
      </c>
      <c r="C14" s="29" t="s">
        <v>88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</row>
    <row r="15" spans="1:18" x14ac:dyDescent="0.35">
      <c r="A15" s="40"/>
      <c r="B15" s="40" t="s">
        <v>145</v>
      </c>
      <c r="C15" s="29" t="s">
        <v>88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f t="shared" si="0"/>
        <v>0</v>
      </c>
    </row>
    <row r="16" spans="1:18" x14ac:dyDescent="0.35">
      <c r="A16" s="40"/>
      <c r="B16" s="40" t="s">
        <v>145</v>
      </c>
      <c r="C16" s="29" t="s">
        <v>149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</row>
    <row r="17" spans="1:16" x14ac:dyDescent="0.35">
      <c r="A17" s="40" t="s">
        <v>136</v>
      </c>
      <c r="B17" s="29" t="s">
        <v>146</v>
      </c>
      <c r="C17" s="29" t="s">
        <v>88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</row>
    <row r="18" spans="1:16" x14ac:dyDescent="0.35">
      <c r="A18" s="40" t="s">
        <v>137</v>
      </c>
      <c r="B18" s="29" t="s">
        <v>147</v>
      </c>
      <c r="C18" s="29" t="s">
        <v>88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7">
        <v>0</v>
      </c>
      <c r="P18" s="23">
        <f t="shared" si="0"/>
        <v>0</v>
      </c>
    </row>
    <row r="19" spans="1:16" x14ac:dyDescent="0.35">
      <c r="A19" s="40" t="s">
        <v>129</v>
      </c>
      <c r="B19" s="29" t="s">
        <v>129</v>
      </c>
      <c r="C19" s="29" t="s">
        <v>88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17">
        <v>0</v>
      </c>
      <c r="P19" s="23">
        <f t="shared" si="0"/>
        <v>0</v>
      </c>
    </row>
    <row r="20" spans="1:16" x14ac:dyDescent="0.35">
      <c r="A20" s="40"/>
      <c r="B20" s="29" t="s">
        <v>129</v>
      </c>
      <c r="C20" s="29" t="s">
        <v>149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17">
        <v>0</v>
      </c>
      <c r="N20" s="17">
        <v>0</v>
      </c>
      <c r="O20" s="17">
        <v>0</v>
      </c>
      <c r="P20" s="23">
        <f t="shared" si="0"/>
        <v>0</v>
      </c>
    </row>
    <row r="21" spans="1:16" x14ac:dyDescent="0.35">
      <c r="A21" s="178" t="s">
        <v>53</v>
      </c>
      <c r="B21" s="178"/>
      <c r="C21" s="178"/>
      <c r="D21" s="17">
        <f>SUM(D6:D20)</f>
        <v>0</v>
      </c>
      <c r="E21" s="17">
        <f t="shared" ref="E21:N21" si="1">SUM(E6:E20)</f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>SUM(O6:O20)</f>
        <v>0</v>
      </c>
      <c r="P21" s="17">
        <f>SUM(P6:P20)</f>
        <v>0</v>
      </c>
    </row>
    <row r="23" spans="1:16" x14ac:dyDescent="0.35">
      <c r="A23" s="1" t="s">
        <v>130</v>
      </c>
    </row>
  </sheetData>
  <mergeCells count="13">
    <mergeCell ref="O4:O5"/>
    <mergeCell ref="P4:P5"/>
    <mergeCell ref="A21:C21"/>
    <mergeCell ref="A1:P1"/>
    <mergeCell ref="A2:P2"/>
    <mergeCell ref="A3:P3"/>
    <mergeCell ref="A4:A5"/>
    <mergeCell ref="B4:B5"/>
    <mergeCell ref="C4:C5"/>
    <mergeCell ref="F4:F5"/>
    <mergeCell ref="G4:G5"/>
    <mergeCell ref="M4:M5"/>
    <mergeCell ref="N4:N5"/>
  </mergeCells>
  <pageMargins left="0.15748031496062992" right="0.15748031496062992" top="0.74803149606299213" bottom="0.74803149606299213" header="0.31496062992125984" footer="0.31496062992125984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Layout" topLeftCell="A7" zoomScaleNormal="100" workbookViewId="0">
      <selection activeCell="B11" sqref="B11"/>
    </sheetView>
  </sheetViews>
  <sheetFormatPr defaultRowHeight="19.5" x14ac:dyDescent="0.3"/>
  <cols>
    <col min="1" max="1" width="26.875" style="53" customWidth="1"/>
    <col min="2" max="2" width="11.75" style="53" customWidth="1"/>
    <col min="3" max="3" width="13" style="53" customWidth="1"/>
    <col min="4" max="4" width="12.375" style="77" customWidth="1"/>
    <col min="5" max="6" width="9.875" style="77" customWidth="1"/>
    <col min="7" max="7" width="9.75" style="77" customWidth="1"/>
    <col min="8" max="8" width="10.25" style="77" customWidth="1"/>
    <col min="9" max="9" width="10.5" style="77" customWidth="1"/>
    <col min="10" max="10" width="10.875" style="77" customWidth="1"/>
    <col min="11" max="11" width="13.125" style="77" customWidth="1"/>
    <col min="12" max="12" width="13.25" style="77" customWidth="1"/>
    <col min="13" max="13" width="8.625" style="77" customWidth="1"/>
    <col min="14" max="14" width="6.5" style="77" customWidth="1"/>
    <col min="15" max="15" width="10.125" style="77" customWidth="1"/>
    <col min="16" max="16384" width="9" style="53"/>
  </cols>
  <sheetData>
    <row r="1" spans="1:17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52"/>
      <c r="Q1" s="52"/>
    </row>
    <row r="2" spans="1:17" x14ac:dyDescent="0.3">
      <c r="A2" s="196" t="s">
        <v>238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7" x14ac:dyDescent="0.3">
      <c r="A3" s="197" t="s">
        <v>126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7" x14ac:dyDescent="0.3">
      <c r="A4" s="198" t="s">
        <v>239</v>
      </c>
      <c r="B4" s="194" t="s">
        <v>128</v>
      </c>
      <c r="C4" s="198" t="s">
        <v>53</v>
      </c>
      <c r="D4" s="47" t="s">
        <v>220</v>
      </c>
      <c r="E4" s="50" t="s">
        <v>222</v>
      </c>
      <c r="F4" s="192" t="s">
        <v>224</v>
      </c>
      <c r="G4" s="192" t="s">
        <v>169</v>
      </c>
      <c r="H4" s="47" t="s">
        <v>225</v>
      </c>
      <c r="I4" s="47" t="s">
        <v>228</v>
      </c>
      <c r="J4" s="42" t="s">
        <v>229</v>
      </c>
      <c r="K4" s="78" t="s">
        <v>231</v>
      </c>
      <c r="L4" s="50" t="s">
        <v>232</v>
      </c>
      <c r="M4" s="192" t="s">
        <v>234</v>
      </c>
      <c r="N4" s="50" t="s">
        <v>257</v>
      </c>
      <c r="O4" s="192" t="s">
        <v>129</v>
      </c>
    </row>
    <row r="5" spans="1:17" x14ac:dyDescent="0.3">
      <c r="A5" s="199"/>
      <c r="B5" s="195"/>
      <c r="C5" s="199"/>
      <c r="D5" s="49" t="s">
        <v>221</v>
      </c>
      <c r="E5" s="45" t="s">
        <v>223</v>
      </c>
      <c r="F5" s="193"/>
      <c r="G5" s="193"/>
      <c r="H5" s="49" t="s">
        <v>226</v>
      </c>
      <c r="I5" s="49" t="s">
        <v>227</v>
      </c>
      <c r="J5" s="43" t="s">
        <v>230</v>
      </c>
      <c r="K5" s="79" t="s">
        <v>195</v>
      </c>
      <c r="L5" s="45" t="s">
        <v>233</v>
      </c>
      <c r="M5" s="193"/>
      <c r="N5" s="45" t="s">
        <v>258</v>
      </c>
      <c r="O5" s="193"/>
    </row>
    <row r="6" spans="1:17" x14ac:dyDescent="0.3">
      <c r="A6" s="54" t="s">
        <v>241</v>
      </c>
      <c r="B6" s="55"/>
      <c r="C6" s="56">
        <f>SUM(D6:O6)</f>
        <v>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7" x14ac:dyDescent="0.3">
      <c r="A7" s="57" t="s">
        <v>138</v>
      </c>
      <c r="B7" s="155">
        <f>บริหาร!D6</f>
        <v>2625200</v>
      </c>
      <c r="C7" s="59">
        <f>SUM(D7:O7)</f>
        <v>2624640</v>
      </c>
      <c r="D7" s="60">
        <f>บริหาร!H6</f>
        <v>2624640</v>
      </c>
      <c r="E7" s="60">
        <f>SUM(รักษาสงบ!H6)</f>
        <v>0</v>
      </c>
      <c r="F7" s="60">
        <f>SUM(ศึกษา!I6)</f>
        <v>0</v>
      </c>
      <c r="G7" s="60">
        <f>SUM(สาธา!I6)</f>
        <v>0</v>
      </c>
      <c r="H7" s="60">
        <f>SUM(สงเคราะห์!G6)</f>
        <v>0</v>
      </c>
      <c r="I7" s="60">
        <f>SUM(เคหะชุมชน!J6)</f>
        <v>0</v>
      </c>
      <c r="J7" s="60">
        <f>SUM(ความเข้มแข็ง!G7)</f>
        <v>0</v>
      </c>
      <c r="K7" s="60">
        <f>SUM(ศาสนา!I7)</f>
        <v>0</v>
      </c>
      <c r="L7" s="60">
        <f>SUM(อุตสาหกรรม!G7)</f>
        <v>0</v>
      </c>
      <c r="M7" s="60">
        <f>SUM(เกษตร!G7)</f>
        <v>0</v>
      </c>
      <c r="N7" s="60">
        <f>SUM(พาณิชย์!H6)</f>
        <v>0</v>
      </c>
      <c r="O7" s="60">
        <v>0</v>
      </c>
    </row>
    <row r="8" spans="1:17" x14ac:dyDescent="0.3">
      <c r="A8" s="57" t="s">
        <v>139</v>
      </c>
      <c r="B8" s="155">
        <f>บริหาร!D7+รักษาสงบ!D7+ศึกษา!D7+สงเคราะห์!D7+อุตสาหกรรม!D8</f>
        <v>4571175</v>
      </c>
      <c r="C8" s="59">
        <f t="shared" ref="C8:C23" si="0">SUM(D8:O8)</f>
        <v>4312145.28</v>
      </c>
      <c r="D8" s="60">
        <f>บริหาร!H7</f>
        <v>3204020.2800000003</v>
      </c>
      <c r="E8" s="152">
        <f>SUM(รักษาสงบ!H7)</f>
        <v>196740</v>
      </c>
      <c r="F8" s="152">
        <f>SUM(ศึกษา!I7)</f>
        <v>219225</v>
      </c>
      <c r="G8" s="60">
        <f>SUM(สาธา!I7)</f>
        <v>0</v>
      </c>
      <c r="H8" s="60">
        <f>SUM(สงเคราะห์!G7)</f>
        <v>259380</v>
      </c>
      <c r="I8" s="60">
        <f>SUM(เคหะชุมชน!J7)</f>
        <v>0</v>
      </c>
      <c r="J8" s="60">
        <f>SUM(ความเข้มแข็ง!G8)</f>
        <v>0</v>
      </c>
      <c r="K8" s="60">
        <f>SUM(ศาสนา!I8)</f>
        <v>0</v>
      </c>
      <c r="L8" s="60">
        <f>SUM(อุตสาหกรรม!G8)</f>
        <v>432780</v>
      </c>
      <c r="M8" s="60">
        <f>SUM(เกษตร!G8)</f>
        <v>0</v>
      </c>
      <c r="N8" s="60">
        <f>SUM(พาณิชย์!H7)</f>
        <v>0</v>
      </c>
      <c r="O8" s="60">
        <v>0</v>
      </c>
    </row>
    <row r="9" spans="1:17" x14ac:dyDescent="0.3">
      <c r="A9" s="149" t="s">
        <v>252</v>
      </c>
      <c r="B9" s="155"/>
      <c r="C9" s="59">
        <f t="shared" si="0"/>
        <v>645486</v>
      </c>
      <c r="D9" s="60">
        <f>บริหาร!H8</f>
        <v>0</v>
      </c>
      <c r="E9" s="152">
        <f>SUM(รักษาสงบ!H8)</f>
        <v>0</v>
      </c>
      <c r="F9" s="152">
        <f>SUM(ศึกษา!I8)</f>
        <v>645486</v>
      </c>
      <c r="G9" s="60">
        <f>SUM(สาธา!I8)</f>
        <v>0</v>
      </c>
      <c r="H9" s="60">
        <f>SUM(สงเคราะห์!G8)</f>
        <v>0</v>
      </c>
      <c r="I9" s="60">
        <f>SUM(เคหะชุมชน!J8)</f>
        <v>0</v>
      </c>
      <c r="J9" s="60">
        <f>SUM(ความเข้มแข็ง!G9)</f>
        <v>0</v>
      </c>
      <c r="K9" s="60">
        <f>SUM(ศาสนา!I9)</f>
        <v>0</v>
      </c>
      <c r="L9" s="60">
        <f>SUM(อุตสาหกรรม!G9)</f>
        <v>0</v>
      </c>
      <c r="M9" s="60">
        <f>SUM(เกษตร!G9)</f>
        <v>0</v>
      </c>
      <c r="N9" s="60">
        <f>SUM(พาณิชย์!H8)</f>
        <v>0</v>
      </c>
      <c r="O9" s="60">
        <v>0</v>
      </c>
    </row>
    <row r="10" spans="1:17" x14ac:dyDescent="0.3">
      <c r="A10" s="57" t="s">
        <v>140</v>
      </c>
      <c r="B10" s="155">
        <f>SUM(บริหาร!D9+รักษาสงบ!D9+ศึกษา!D9+สาธา!D9+สงเคราะห์!D9+เคหะชุมชน!D9+ความเข้มแข็ง!D10+ศาสนา!D10+อุตสาหกรรม!D10+เกษตร!D10+พาณิชย์!D9)</f>
        <v>947695</v>
      </c>
      <c r="C10" s="59">
        <f t="shared" si="0"/>
        <v>805199</v>
      </c>
      <c r="D10" s="60">
        <f>บริหาร!H9</f>
        <v>624524</v>
      </c>
      <c r="E10" s="60">
        <f>SUM(รักษาสงบ!H9)</f>
        <v>29625</v>
      </c>
      <c r="F10" s="60">
        <f>SUM(ศึกษา!I9)</f>
        <v>78255</v>
      </c>
      <c r="G10" s="60">
        <f>SUM(สาธา!I9)</f>
        <v>0</v>
      </c>
      <c r="H10" s="60">
        <f>SUM(สงเคราะห์!G9)</f>
        <v>33060</v>
      </c>
      <c r="I10" s="60">
        <f>SUM(เคหะชุมชน!J9)</f>
        <v>0</v>
      </c>
      <c r="J10" s="60">
        <f>SUM(ความเข้มแข็ง!G10)</f>
        <v>0</v>
      </c>
      <c r="K10" s="60">
        <f>SUM(ศาสนา!I10)</f>
        <v>0</v>
      </c>
      <c r="L10" s="60">
        <f>SUM(อุตสาหกรรม!G10)</f>
        <v>39735</v>
      </c>
      <c r="M10" s="60">
        <f>SUM(เกษตร!G10)</f>
        <v>0</v>
      </c>
      <c r="N10" s="60">
        <f>SUM(พาณิชย์!H9)</f>
        <v>0</v>
      </c>
      <c r="O10" s="60">
        <v>0</v>
      </c>
    </row>
    <row r="11" spans="1:17" x14ac:dyDescent="0.3">
      <c r="A11" s="57" t="s">
        <v>141</v>
      </c>
      <c r="B11" s="155">
        <f>SUM(บริหาร!D10+รักษาสงบ!D10+ศึกษา!D10+สาธา!D10+สงเคราะห์!D10+เคหะชุมชน!D10+ความเข้มแข็ง!D11+ศาสนา!D11+อุตสาหกรรม!D11+เกษตร!D11+พาณิชย์!D10)</f>
        <v>4252650</v>
      </c>
      <c r="C11" s="59">
        <f>SUM(D11:O11)</f>
        <v>3019318.98</v>
      </c>
      <c r="D11" s="60">
        <f>บริหาร!H10</f>
        <v>704172.98</v>
      </c>
      <c r="E11" s="152">
        <f>SUM(รักษาสงบ!H10)</f>
        <v>369350</v>
      </c>
      <c r="F11" s="152">
        <f>SUM(ศึกษา!I10)</f>
        <v>173760</v>
      </c>
      <c r="G11" s="60">
        <f>SUM(สาธา!I10)</f>
        <v>60540</v>
      </c>
      <c r="H11" s="60">
        <f>SUM(สงเคราะห์!G10)</f>
        <v>31302</v>
      </c>
      <c r="I11" s="169">
        <f>SUM(เคหะชุมชน!J10)</f>
        <v>1243600</v>
      </c>
      <c r="J11" s="60">
        <f>SUM(ความเข้มแข็ง!G11)</f>
        <v>108961</v>
      </c>
      <c r="K11" s="60">
        <f>SUM(ศาสนา!I11)</f>
        <v>303585</v>
      </c>
      <c r="L11" s="60">
        <f>SUM(อุตสาหกรรม!G11)</f>
        <v>24048</v>
      </c>
      <c r="M11" s="60">
        <f>SUM(เกษตร!G11)</f>
        <v>0</v>
      </c>
      <c r="N11" s="60">
        <f>SUM(พาณิชย์!H10)</f>
        <v>0</v>
      </c>
      <c r="O11" s="60">
        <v>0</v>
      </c>
    </row>
    <row r="12" spans="1:17" x14ac:dyDescent="0.3">
      <c r="A12" s="57" t="s">
        <v>379</v>
      </c>
      <c r="B12" s="155"/>
      <c r="C12" s="59">
        <v>63000</v>
      </c>
      <c r="D12" s="60"/>
      <c r="E12" s="152"/>
      <c r="F12" s="152"/>
      <c r="G12" s="60">
        <v>63000</v>
      </c>
      <c r="H12" s="60"/>
      <c r="I12" s="60"/>
      <c r="J12" s="60"/>
      <c r="K12" s="60"/>
      <c r="L12" s="60"/>
      <c r="M12" s="60"/>
      <c r="N12" s="60"/>
      <c r="O12" s="60"/>
    </row>
    <row r="13" spans="1:17" x14ac:dyDescent="0.3">
      <c r="A13" s="57" t="s">
        <v>142</v>
      </c>
      <c r="B13" s="155">
        <f>SUM(บริหาร!D11+รักษาสงบ!D11+ศึกษา!D11+สาธา!D12+สงเคราะห์!D11+เคหะชุมชน!D11+ความเข้มแข็ง!D12+ศาสนา!D12+อุตสาหกรรม!D12+เกษตร!D12+พาณิชย์!D11)</f>
        <v>1579380</v>
      </c>
      <c r="C13" s="59">
        <f t="shared" si="0"/>
        <v>1371072.76</v>
      </c>
      <c r="D13" s="60">
        <f>บริหาร!H11</f>
        <v>422575.85</v>
      </c>
      <c r="E13" s="152">
        <f>SUM(รักษาสงบ!H11)</f>
        <v>86000</v>
      </c>
      <c r="F13" s="152">
        <f>SUM(ศึกษา!I11)</f>
        <v>679971.91</v>
      </c>
      <c r="G13" s="60">
        <f>SUM(สาธา!I12)</f>
        <v>25000</v>
      </c>
      <c r="H13" s="60">
        <f>SUM(สงเคราะห์!G11)</f>
        <v>0</v>
      </c>
      <c r="I13" s="60">
        <f>SUM(เคหะชุมชน!J11)</f>
        <v>107525</v>
      </c>
      <c r="J13" s="60">
        <f>SUM(ความเข้มแข็ง!G12)</f>
        <v>0</v>
      </c>
      <c r="K13" s="60">
        <f>SUM(ศาสนา!I12)</f>
        <v>50000</v>
      </c>
      <c r="L13" s="60">
        <f>SUM(อุตสาหกรรม!G12)</f>
        <v>0</v>
      </c>
      <c r="M13" s="60">
        <f>SUM(เกษตร!G12)</f>
        <v>0</v>
      </c>
      <c r="N13" s="60">
        <f>SUM(พาณิชย์!H11)</f>
        <v>0</v>
      </c>
      <c r="O13" s="60">
        <v>0</v>
      </c>
    </row>
    <row r="14" spans="1:17" x14ac:dyDescent="0.3">
      <c r="A14" s="57" t="s">
        <v>253</v>
      </c>
      <c r="B14" s="155"/>
      <c r="C14" s="59">
        <f t="shared" si="0"/>
        <v>100300</v>
      </c>
      <c r="D14" s="60">
        <v>0</v>
      </c>
      <c r="E14" s="152">
        <f>SUM(รักษาสงบ!H12)</f>
        <v>0</v>
      </c>
      <c r="F14" s="152">
        <f>SUM(ศึกษา!I12)</f>
        <v>100300</v>
      </c>
      <c r="G14" s="60">
        <f>SUM(สาธา!I13)</f>
        <v>0</v>
      </c>
      <c r="H14" s="60">
        <f>SUM(สงเคราะห์!G12)</f>
        <v>0</v>
      </c>
      <c r="I14" s="60">
        <f>SUM(เคหะชุมชน!J12)</f>
        <v>0</v>
      </c>
      <c r="J14" s="60">
        <f>SUM(ความเข้มแข็ง!G13)</f>
        <v>0</v>
      </c>
      <c r="K14" s="60">
        <f>SUM(ศาสนา!I13)</f>
        <v>0</v>
      </c>
      <c r="L14" s="60">
        <f>SUM(อุตสาหกรรม!G13)</f>
        <v>0</v>
      </c>
      <c r="M14" s="60">
        <f>SUM(เกษตร!G13)</f>
        <v>0</v>
      </c>
      <c r="N14" s="60">
        <f>SUM(พาณิชย์!H12)</f>
        <v>0</v>
      </c>
      <c r="O14" s="60">
        <v>0</v>
      </c>
    </row>
    <row r="15" spans="1:17" x14ac:dyDescent="0.3">
      <c r="A15" s="57" t="s">
        <v>143</v>
      </c>
      <c r="B15" s="155">
        <f>SUM(บริหาร!D12+รักษาสงบ!D13+ศึกษา!D13+สาธา!D14+สงเคราะห์!D13+เคหะชุมชน!D13+ความเข้มแข็ง!D14+ศาสนา!D14+อุตสาหกรรม!D14+เกษตร!D14+พาณิชย์!D13)</f>
        <v>233000</v>
      </c>
      <c r="C15" s="59">
        <f t="shared" si="0"/>
        <v>205066.22</v>
      </c>
      <c r="D15" s="60">
        <f>บริหาร!H12</f>
        <v>205066.22</v>
      </c>
      <c r="E15" s="60">
        <f>SUM(รักษาสงบ!H13)</f>
        <v>0</v>
      </c>
      <c r="F15" s="60">
        <f>SUM(ศึกษา!I13)</f>
        <v>0</v>
      </c>
      <c r="G15" s="60">
        <f>SUM(สาธา!I14)</f>
        <v>0</v>
      </c>
      <c r="H15" s="60">
        <f>SUM(สงเคราะห์!G13)</f>
        <v>0</v>
      </c>
      <c r="I15" s="60">
        <f>SUM(เคหะชุมชน!J13)</f>
        <v>0</v>
      </c>
      <c r="J15" s="60">
        <f>SUM(ความเข้มแข็ง!G14)</f>
        <v>0</v>
      </c>
      <c r="K15" s="60">
        <f>SUM(ศาสนา!I14)</f>
        <v>0</v>
      </c>
      <c r="L15" s="60">
        <f>SUM(อุตสาหกรรม!G14)</f>
        <v>0</v>
      </c>
      <c r="M15" s="60">
        <f>SUM(เกษตร!G14)</f>
        <v>0</v>
      </c>
      <c r="N15" s="60">
        <f>SUM(พาณิชย์!H13)</f>
        <v>0</v>
      </c>
      <c r="O15" s="60">
        <v>0</v>
      </c>
    </row>
    <row r="16" spans="1:17" x14ac:dyDescent="0.3">
      <c r="A16" s="57" t="s">
        <v>144</v>
      </c>
      <c r="B16" s="155">
        <f>SUM(บริหาร!D13+รักษาสงบ!D14+ศึกษา!D14+สาธา!D15+สงเคราะห์!D14+เคหะชุมชน!D14+ความเข้มแข็ง!D15+ศาสนา!D15+อุตสาหกรรม!D15+เกษตร!D15+พาณิชย์!D14)</f>
        <v>447000</v>
      </c>
      <c r="C16" s="59">
        <f t="shared" si="0"/>
        <v>425500</v>
      </c>
      <c r="D16" s="60">
        <f>บริหาร!H13</f>
        <v>375500</v>
      </c>
      <c r="E16" s="60">
        <f>SUM(รักษาสงบ!H14)</f>
        <v>0</v>
      </c>
      <c r="F16" s="60">
        <f>SUM(ศึกษา!I14)</f>
        <v>10000</v>
      </c>
      <c r="G16" s="60">
        <f>SUM(สาธา!I15)</f>
        <v>0</v>
      </c>
      <c r="H16" s="60">
        <f>SUM(สงเคราะห์!G14)</f>
        <v>0</v>
      </c>
      <c r="I16" s="60">
        <f>SUM(เคหะชุมชน!J14)</f>
        <v>0</v>
      </c>
      <c r="J16" s="60">
        <f>SUM(ความเข้มแข็ง!G15)</f>
        <v>0</v>
      </c>
      <c r="K16" s="60">
        <f>SUM(ศาสนา!I15)</f>
        <v>0</v>
      </c>
      <c r="L16" s="60">
        <f>SUM(อุตสาหกรรม!G15)</f>
        <v>40000</v>
      </c>
      <c r="M16" s="60">
        <f>SUM(เกษตร!G15)</f>
        <v>0</v>
      </c>
      <c r="N16" s="60">
        <f>SUM(พาณิชย์!H14)</f>
        <v>0</v>
      </c>
      <c r="O16" s="60">
        <v>0</v>
      </c>
    </row>
    <row r="17" spans="1:15" x14ac:dyDescent="0.3">
      <c r="A17" s="57" t="s">
        <v>378</v>
      </c>
      <c r="B17" s="155"/>
      <c r="C17" s="59">
        <v>519000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x14ac:dyDescent="0.3">
      <c r="A18" s="57" t="s">
        <v>145</v>
      </c>
      <c r="B18" s="155">
        <f>SUM(บริหาร!D14+รักษาสงบ!D15+ศึกษา!D15+สาธา!D16+สงเคราะห์!D15+เคหะชุมชน!D15+ความเข้มแข็ง!D16+ศาสนา!D16+อุตสาหกรรม!D17+เกษตร!D16+พาณิชย์!D15)</f>
        <v>5207500</v>
      </c>
      <c r="C18" s="59">
        <f t="shared" si="0"/>
        <v>4614615</v>
      </c>
      <c r="D18" s="60">
        <f>บริหาร!H14</f>
        <v>0</v>
      </c>
      <c r="E18" s="60">
        <f>SUM(รักษาสงบ!H15)</f>
        <v>0</v>
      </c>
      <c r="F18" s="60">
        <f>SUM(ศึกษา!I15)</f>
        <v>0</v>
      </c>
      <c r="G18" s="60">
        <f>SUM(สาธา!I16)</f>
        <v>0</v>
      </c>
      <c r="H18" s="60">
        <f>SUM(สงเคราะห์!G15)</f>
        <v>0</v>
      </c>
      <c r="I18" s="60">
        <f>SUM(เคหะชุมชน!J15)</f>
        <v>0</v>
      </c>
      <c r="J18" s="60">
        <f>SUM(ความเข้มแข็ง!G16)</f>
        <v>0</v>
      </c>
      <c r="K18" s="60">
        <f>SUM(ศาสนา!I16)</f>
        <v>0</v>
      </c>
      <c r="L18" s="60">
        <f>SUM(อุตสาหกรรม!G17)</f>
        <v>4614615</v>
      </c>
      <c r="M18" s="60">
        <f>SUM(เกษตร!G16)</f>
        <v>0</v>
      </c>
      <c r="N18" s="60">
        <f>SUM(พาณิชย์!H15)</f>
        <v>0</v>
      </c>
      <c r="O18" s="60">
        <v>0</v>
      </c>
    </row>
    <row r="19" spans="1:15" x14ac:dyDescent="0.3">
      <c r="A19" s="149" t="s">
        <v>254</v>
      </c>
      <c r="B19" s="155"/>
      <c r="C19" s="59">
        <f t="shared" si="0"/>
        <v>1091354</v>
      </c>
      <c r="D19" s="60">
        <f>บริหาร!H15</f>
        <v>0</v>
      </c>
      <c r="E19" s="60">
        <f>SUM(รักษาสงบ!H16)</f>
        <v>0</v>
      </c>
      <c r="F19" s="60">
        <f>SUM(ศึกษา!I16)</f>
        <v>0</v>
      </c>
      <c r="G19" s="60">
        <f>SUM(สาธา!I17)</f>
        <v>0</v>
      </c>
      <c r="H19" s="60">
        <f>SUM(สงเคราะห์!G16)</f>
        <v>0</v>
      </c>
      <c r="I19" s="60">
        <f>SUM(เคหะชุมชน!J16)</f>
        <v>0</v>
      </c>
      <c r="J19" s="60">
        <f>SUM(ความเข้มแข็ง!G17)</f>
        <v>0</v>
      </c>
      <c r="K19" s="60">
        <f>SUM(ศาสนา!I17)</f>
        <v>0</v>
      </c>
      <c r="L19" s="60">
        <f>SUM(อุตสาหกรรม!G18)</f>
        <v>1091354</v>
      </c>
      <c r="M19" s="60">
        <f>SUM(เกษตร!G17)</f>
        <v>0</v>
      </c>
      <c r="N19" s="60">
        <f>SUM(พาณิชย์!H16)</f>
        <v>0</v>
      </c>
      <c r="O19" s="60">
        <v>0</v>
      </c>
    </row>
    <row r="20" spans="1:15" x14ac:dyDescent="0.3">
      <c r="A20" s="61" t="s">
        <v>377</v>
      </c>
      <c r="B20" s="155">
        <v>0</v>
      </c>
      <c r="C20" s="59">
        <f t="shared" si="0"/>
        <v>455000</v>
      </c>
      <c r="D20" s="60">
        <v>0</v>
      </c>
      <c r="E20" s="60">
        <f>SUM(รักษาสงบ!H17)</f>
        <v>0</v>
      </c>
      <c r="F20" s="60">
        <f>SUM(ศึกษา!I17)</f>
        <v>0</v>
      </c>
      <c r="G20" s="60">
        <f>SUM(สาธา!I18)</f>
        <v>0</v>
      </c>
      <c r="H20" s="60">
        <f>SUM(สงเคราะห์!G17)</f>
        <v>0</v>
      </c>
      <c r="I20" s="60">
        <f>SUM(เคหะชุมชน!J17)</f>
        <v>0</v>
      </c>
      <c r="J20" s="60">
        <f>SUM(ความเข้มแข็ง!G18)</f>
        <v>0</v>
      </c>
      <c r="K20" s="60">
        <f>SUM(ศาสนา!I18)</f>
        <v>0</v>
      </c>
      <c r="L20" s="60">
        <f>SUM(อุตสาหกรรม!G19)</f>
        <v>455000</v>
      </c>
      <c r="M20" s="60">
        <f>SUM(เกษตร!G18)</f>
        <v>0</v>
      </c>
      <c r="N20" s="60">
        <f>SUM(พาณิชย์!H17)</f>
        <v>0</v>
      </c>
      <c r="O20" s="60">
        <v>0</v>
      </c>
    </row>
    <row r="21" spans="1:15" x14ac:dyDescent="0.3">
      <c r="A21" s="61" t="s">
        <v>147</v>
      </c>
      <c r="B21" s="155">
        <f>SUM(บริหาร!D16+รักษาสงบ!D18+ศึกษา!D18+สาธา!D19+สงเคราะห์!D18+เคหะชุมชน!D18+ความเข้มแข็ง!D19+ศาสนา!D19+อุตสาหกรรม!D20+เกษตร!D19+พาณิชย์!D18)</f>
        <v>1954600</v>
      </c>
      <c r="C21" s="59">
        <f t="shared" si="0"/>
        <v>1797517.46</v>
      </c>
      <c r="D21" s="60">
        <f>บริหาร!H16</f>
        <v>72000</v>
      </c>
      <c r="E21" s="60">
        <f>SUM(รักษาสงบ!H18)</f>
        <v>0</v>
      </c>
      <c r="F21" s="169">
        <f>SUM(ศึกษา!I18)</f>
        <v>1264800</v>
      </c>
      <c r="G21" s="60">
        <f>SUM(สาธา!I19)</f>
        <v>52500</v>
      </c>
      <c r="H21" s="60">
        <f>SUM(สงเคราะห์!G18)</f>
        <v>0</v>
      </c>
      <c r="I21" s="60">
        <f>SUM(เคหะชุมชน!J18)</f>
        <v>298217.46000000002</v>
      </c>
      <c r="J21" s="60">
        <f>SUM(ความเข้มแข็ง!G19)</f>
        <v>40000</v>
      </c>
      <c r="K21" s="60">
        <f>SUM(ศาสนา!I19)</f>
        <v>70000</v>
      </c>
      <c r="L21" s="60">
        <f>SUM(อุตสาหกรรม!G20)</f>
        <v>0</v>
      </c>
      <c r="M21" s="60">
        <f>SUM(เกษตร!G19)</f>
        <v>0</v>
      </c>
      <c r="N21" s="60">
        <f>SUM(พาณิชย์!H18)</f>
        <v>0</v>
      </c>
      <c r="O21" s="62">
        <v>0</v>
      </c>
    </row>
    <row r="22" spans="1:15" x14ac:dyDescent="0.3">
      <c r="A22" s="61" t="s">
        <v>129</v>
      </c>
      <c r="B22" s="155">
        <f>SUM(งบกลาง!D5)</f>
        <v>691800</v>
      </c>
      <c r="C22" s="59">
        <f t="shared" si="0"/>
        <v>584841.04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154">
        <f>SUM(งบกลาง!F5)</f>
        <v>584841.04</v>
      </c>
    </row>
    <row r="23" spans="1:15" x14ac:dyDescent="0.3">
      <c r="A23" s="63" t="s">
        <v>255</v>
      </c>
      <c r="B23" s="64"/>
      <c r="C23" s="65">
        <f t="shared" si="0"/>
        <v>4426160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154">
        <f>SUM(งบกลาง!F6)</f>
        <v>4426160</v>
      </c>
    </row>
    <row r="24" spans="1:15" ht="20.25" thickBot="1" x14ac:dyDescent="0.35">
      <c r="A24" s="67" t="s">
        <v>240</v>
      </c>
      <c r="B24" s="151">
        <f>SUM(B6:B23)</f>
        <v>22510000</v>
      </c>
      <c r="C24" s="69">
        <f>SUM(C7:C23)</f>
        <v>27060215.740000002</v>
      </c>
      <c r="D24" s="69">
        <f t="shared" ref="D24:O24" si="1">SUM(D7:D23)</f>
        <v>8232499.3299999991</v>
      </c>
      <c r="E24" s="153">
        <f t="shared" si="1"/>
        <v>681715</v>
      </c>
      <c r="F24" s="153">
        <f t="shared" si="1"/>
        <v>3171797.91</v>
      </c>
      <c r="G24" s="153">
        <f t="shared" si="1"/>
        <v>201040</v>
      </c>
      <c r="H24" s="153">
        <f t="shared" si="1"/>
        <v>323742</v>
      </c>
      <c r="I24" s="153">
        <f t="shared" si="1"/>
        <v>1649342.46</v>
      </c>
      <c r="J24" s="69">
        <f t="shared" si="1"/>
        <v>148961</v>
      </c>
      <c r="K24" s="69">
        <f t="shared" si="1"/>
        <v>423585</v>
      </c>
      <c r="L24" s="69">
        <f t="shared" si="1"/>
        <v>6697532</v>
      </c>
      <c r="M24" s="69">
        <f t="shared" si="1"/>
        <v>0</v>
      </c>
      <c r="N24" s="69">
        <f t="shared" si="1"/>
        <v>0</v>
      </c>
      <c r="O24" s="153">
        <f t="shared" si="1"/>
        <v>5011001.04</v>
      </c>
    </row>
    <row r="25" spans="1:15" ht="20.25" thickTop="1" x14ac:dyDescent="0.3">
      <c r="A25" s="70" t="s">
        <v>242</v>
      </c>
      <c r="B25" s="71"/>
      <c r="C25" s="59"/>
      <c r="D25" s="165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</row>
    <row r="26" spans="1:15" x14ac:dyDescent="0.3">
      <c r="A26" s="61" t="s">
        <v>243</v>
      </c>
      <c r="B26" s="159">
        <v>34350</v>
      </c>
      <c r="C26" s="59">
        <v>35445.33</v>
      </c>
      <c r="D26" s="167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</row>
    <row r="27" spans="1:15" x14ac:dyDescent="0.3">
      <c r="A27" s="61" t="s">
        <v>244</v>
      </c>
      <c r="B27" s="159">
        <v>52560</v>
      </c>
      <c r="C27" s="59">
        <v>60270</v>
      </c>
      <c r="D27" s="167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8" spans="1:15" x14ac:dyDescent="0.3">
      <c r="A28" s="150" t="s">
        <v>245</v>
      </c>
      <c r="B28" s="159">
        <v>0</v>
      </c>
      <c r="C28" s="59">
        <v>0</v>
      </c>
      <c r="D28" s="167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</row>
    <row r="29" spans="1:15" x14ac:dyDescent="0.3">
      <c r="A29" s="61" t="s">
        <v>246</v>
      </c>
      <c r="B29" s="159">
        <v>185640</v>
      </c>
      <c r="C29" s="59">
        <v>283860.51</v>
      </c>
      <c r="D29" s="167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  <row r="30" spans="1:15" x14ac:dyDescent="0.3">
      <c r="A30" s="61" t="s">
        <v>380</v>
      </c>
      <c r="B30" s="159">
        <v>340700</v>
      </c>
      <c r="C30" s="59">
        <v>287091.71000000002</v>
      </c>
      <c r="D30" s="167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1:15" x14ac:dyDescent="0.3">
      <c r="A31" s="61" t="s">
        <v>247</v>
      </c>
      <c r="B31" s="159">
        <v>0</v>
      </c>
      <c r="C31" s="59">
        <v>3810</v>
      </c>
      <c r="D31" s="167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</row>
    <row r="32" spans="1:15" x14ac:dyDescent="0.3">
      <c r="A32" s="61" t="s">
        <v>248</v>
      </c>
      <c r="B32" s="161">
        <v>12183050</v>
      </c>
      <c r="C32" s="59">
        <v>12719408.9</v>
      </c>
      <c r="D32" s="167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</row>
    <row r="33" spans="1:15" ht="21" x14ac:dyDescent="0.35">
      <c r="A33" s="61" t="s">
        <v>249</v>
      </c>
      <c r="B33" s="159">
        <v>9713700</v>
      </c>
      <c r="C33" s="59">
        <v>9449935</v>
      </c>
      <c r="D33" s="167" t="s">
        <v>398</v>
      </c>
      <c r="E33" s="168"/>
      <c r="F33" s="168"/>
      <c r="G33" s="168"/>
      <c r="H33" s="121" t="s">
        <v>385</v>
      </c>
      <c r="I33" s="121"/>
      <c r="J33" s="121"/>
      <c r="K33" s="121" t="s">
        <v>400</v>
      </c>
      <c r="L33" s="121"/>
      <c r="M33" s="168"/>
      <c r="N33" s="168"/>
      <c r="O33" s="168"/>
    </row>
    <row r="34" spans="1:15" ht="21" x14ac:dyDescent="0.35">
      <c r="A34" s="130" t="s">
        <v>250</v>
      </c>
      <c r="B34" s="160"/>
      <c r="C34" s="65">
        <v>7300300</v>
      </c>
      <c r="D34" s="167" t="s">
        <v>399</v>
      </c>
      <c r="E34" s="168"/>
      <c r="F34" s="168"/>
      <c r="G34" s="168"/>
      <c r="H34" s="121" t="s">
        <v>386</v>
      </c>
      <c r="I34" s="121"/>
      <c r="J34" s="121"/>
      <c r="K34" s="121" t="s">
        <v>389</v>
      </c>
      <c r="L34" s="121"/>
      <c r="M34" s="168"/>
      <c r="N34" s="168"/>
      <c r="O34" s="168"/>
    </row>
    <row r="35" spans="1:15" ht="21.75" thickBot="1" x14ac:dyDescent="0.4">
      <c r="A35" s="67" t="s">
        <v>251</v>
      </c>
      <c r="B35" s="162">
        <f>SUM(B26:B34)</f>
        <v>22510000</v>
      </c>
      <c r="C35" s="74">
        <f>SUM(C26:C34)</f>
        <v>30140121.450000003</v>
      </c>
      <c r="D35" s="167"/>
      <c r="E35" s="168" t="s">
        <v>384</v>
      </c>
      <c r="F35" s="168"/>
      <c r="G35" s="168"/>
      <c r="H35" s="121"/>
      <c r="I35" s="121"/>
      <c r="J35" s="121"/>
      <c r="K35" s="121"/>
      <c r="L35" s="121"/>
      <c r="M35" s="168"/>
      <c r="N35" s="168"/>
      <c r="O35" s="168"/>
    </row>
    <row r="36" spans="1:15" ht="21" thickTop="1" thickBot="1" x14ac:dyDescent="0.35">
      <c r="A36" s="53" t="s">
        <v>256</v>
      </c>
      <c r="C36" s="76">
        <f>SUM(C35-C24)</f>
        <v>3079905.7100000009</v>
      </c>
    </row>
    <row r="37" spans="1:15" ht="20.25" thickTop="1" x14ac:dyDescent="0.3"/>
  </sheetData>
  <mergeCells count="10">
    <mergeCell ref="O4:O5"/>
    <mergeCell ref="B4:B5"/>
    <mergeCell ref="A1:O1"/>
    <mergeCell ref="A2:O2"/>
    <mergeCell ref="A3:O3"/>
    <mergeCell ref="A4:A5"/>
    <mergeCell ref="C4:C5"/>
    <mergeCell ref="F4:F5"/>
    <mergeCell ref="G4:G5"/>
    <mergeCell ref="M4:M5"/>
  </mergeCells>
  <pageMargins left="0.16" right="0.15748031496062992" top="0.205078125" bottom="0.34179687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Layout" topLeftCell="A52" zoomScaleNormal="100" workbookViewId="0">
      <selection activeCell="A60" sqref="A60:E64"/>
    </sheetView>
  </sheetViews>
  <sheetFormatPr defaultRowHeight="21" x14ac:dyDescent="0.35"/>
  <cols>
    <col min="1" max="1" width="17.625" style="1" customWidth="1"/>
    <col min="2" max="2" width="16.125" style="1" customWidth="1"/>
    <col min="3" max="3" width="31.375" style="1" customWidth="1"/>
    <col min="4" max="4" width="8.5" style="3" customWidth="1"/>
    <col min="5" max="5" width="15.625" style="4" customWidth="1"/>
    <col min="6" max="6" width="9" style="1"/>
    <col min="7" max="7" width="10.875" style="1" bestFit="1" customWidth="1"/>
    <col min="8" max="8" width="13.375" style="1" bestFit="1" customWidth="1"/>
    <col min="9" max="16384" width="9" style="1"/>
  </cols>
  <sheetData>
    <row r="1" spans="1:8" x14ac:dyDescent="0.35">
      <c r="A1" s="175" t="s">
        <v>297</v>
      </c>
      <c r="B1" s="175"/>
      <c r="C1" s="175"/>
      <c r="D1" s="175"/>
      <c r="E1" s="175"/>
    </row>
    <row r="2" spans="1:8" x14ac:dyDescent="0.35">
      <c r="A2" s="175" t="s">
        <v>1</v>
      </c>
      <c r="B2" s="175"/>
      <c r="C2" s="175"/>
      <c r="D2" s="175"/>
      <c r="E2" s="175"/>
    </row>
    <row r="3" spans="1:8" x14ac:dyDescent="0.35">
      <c r="A3" s="175" t="s">
        <v>2</v>
      </c>
      <c r="B3" s="175"/>
      <c r="C3" s="175"/>
      <c r="D3" s="175"/>
      <c r="E3" s="175"/>
    </row>
    <row r="4" spans="1:8" x14ac:dyDescent="0.35">
      <c r="D4" s="3" t="s">
        <v>3</v>
      </c>
    </row>
    <row r="5" spans="1:8" ht="21.75" thickBot="1" x14ac:dyDescent="0.4">
      <c r="A5" s="2" t="s">
        <v>4</v>
      </c>
      <c r="D5" s="3">
        <v>2</v>
      </c>
      <c r="E5" s="8">
        <v>9192838</v>
      </c>
    </row>
    <row r="6" spans="1:8" ht="21.75" thickTop="1" x14ac:dyDescent="0.35">
      <c r="A6" s="2" t="s">
        <v>5</v>
      </c>
    </row>
    <row r="7" spans="1:8" x14ac:dyDescent="0.35">
      <c r="B7" s="2" t="s">
        <v>6</v>
      </c>
    </row>
    <row r="8" spans="1:8" x14ac:dyDescent="0.35">
      <c r="C8" s="1" t="s">
        <v>7</v>
      </c>
      <c r="D8" s="3">
        <v>3</v>
      </c>
      <c r="E8" s="4">
        <v>25808895.219999999</v>
      </c>
      <c r="H8" s="118">
        <f>+งบทดลองหลังปิดบัญชี!F1</f>
        <v>25808895.219999999</v>
      </c>
    </row>
    <row r="9" spans="1:8" x14ac:dyDescent="0.35">
      <c r="C9" s="1" t="s">
        <v>8</v>
      </c>
      <c r="E9" s="4">
        <v>2106054.3199999998</v>
      </c>
      <c r="H9" s="118">
        <f>งบทดลองหลังปิดบัญชี!E11</f>
        <v>2106054.3199999998</v>
      </c>
    </row>
    <row r="10" spans="1:8" x14ac:dyDescent="0.35">
      <c r="C10" s="1" t="s">
        <v>9</v>
      </c>
      <c r="E10" s="4">
        <v>4258</v>
      </c>
      <c r="H10" s="118">
        <f>งบทดลองหลังปิดบัญชี!E12</f>
        <v>4258</v>
      </c>
    </row>
    <row r="11" spans="1:8" x14ac:dyDescent="0.35">
      <c r="C11" s="1" t="s">
        <v>11</v>
      </c>
      <c r="D11" s="3">
        <v>4</v>
      </c>
      <c r="E11" s="4">
        <v>21800</v>
      </c>
      <c r="H11" s="118">
        <f>งบทดลองหลังปิดบัญชี!E14</f>
        <v>21800</v>
      </c>
    </row>
    <row r="12" spans="1:8" x14ac:dyDescent="0.35">
      <c r="C12" s="1" t="s">
        <v>10</v>
      </c>
      <c r="D12" s="3">
        <v>5</v>
      </c>
      <c r="E12" s="4">
        <v>0</v>
      </c>
    </row>
    <row r="13" spans="1:8" x14ac:dyDescent="0.35">
      <c r="C13" s="1" t="s">
        <v>12</v>
      </c>
      <c r="D13" s="3">
        <v>6</v>
      </c>
      <c r="E13" s="4">
        <v>0</v>
      </c>
    </row>
    <row r="14" spans="1:8" x14ac:dyDescent="0.35">
      <c r="C14" s="1" t="s">
        <v>311</v>
      </c>
      <c r="D14" s="3">
        <v>6</v>
      </c>
      <c r="E14" s="4">
        <v>21800</v>
      </c>
      <c r="H14" s="118">
        <f>งบทดลองหลังปิดบัญชี!E13</f>
        <v>21800</v>
      </c>
    </row>
    <row r="15" spans="1:8" x14ac:dyDescent="0.35">
      <c r="C15" s="1" t="s">
        <v>13</v>
      </c>
      <c r="E15" s="4">
        <v>0</v>
      </c>
    </row>
    <row r="16" spans="1:8" x14ac:dyDescent="0.35">
      <c r="C16" s="1" t="s">
        <v>14</v>
      </c>
      <c r="E16" s="4">
        <v>0</v>
      </c>
    </row>
    <row r="17" spans="1:8" x14ac:dyDescent="0.35">
      <c r="C17" s="1" t="s">
        <v>15</v>
      </c>
      <c r="D17" s="3">
        <v>8</v>
      </c>
      <c r="E17" s="4">
        <v>0</v>
      </c>
    </row>
    <row r="18" spans="1:8" x14ac:dyDescent="0.35">
      <c r="C18" s="2" t="s">
        <v>16</v>
      </c>
      <c r="E18" s="119">
        <f>SUM(E5:E17)</f>
        <v>37155645.539999999</v>
      </c>
      <c r="H18" s="118">
        <f>SUM(H5:H17)</f>
        <v>27962807.539999999</v>
      </c>
    </row>
    <row r="19" spans="1:8" x14ac:dyDescent="0.35">
      <c r="E19" s="120"/>
    </row>
    <row r="20" spans="1:8" x14ac:dyDescent="0.35">
      <c r="B20" s="2" t="s">
        <v>17</v>
      </c>
      <c r="C20" s="1" t="s">
        <v>18</v>
      </c>
      <c r="E20" s="4">
        <v>0</v>
      </c>
    </row>
    <row r="21" spans="1:8" x14ac:dyDescent="0.35">
      <c r="C21" s="1" t="s">
        <v>19</v>
      </c>
      <c r="D21" s="3">
        <v>2</v>
      </c>
      <c r="E21" s="4">
        <v>0</v>
      </c>
    </row>
    <row r="22" spans="1:8" x14ac:dyDescent="0.35">
      <c r="C22" s="1" t="s">
        <v>20</v>
      </c>
      <c r="D22" s="3">
        <v>9</v>
      </c>
      <c r="E22" s="4">
        <v>0</v>
      </c>
    </row>
    <row r="23" spans="1:8" x14ac:dyDescent="0.35">
      <c r="C23" s="2" t="s">
        <v>21</v>
      </c>
      <c r="E23" s="6">
        <f>SUM(E21:E22)</f>
        <v>0</v>
      </c>
    </row>
    <row r="24" spans="1:8" ht="21.75" thickBot="1" x14ac:dyDescent="0.4">
      <c r="A24" s="2" t="s">
        <v>22</v>
      </c>
      <c r="E24" s="9">
        <f>E18+E23</f>
        <v>37155645.539999999</v>
      </c>
    </row>
    <row r="25" spans="1:8" ht="31.5" customHeight="1" thickTop="1" x14ac:dyDescent="0.35"/>
    <row r="26" spans="1:8" ht="30" customHeight="1" x14ac:dyDescent="0.35"/>
    <row r="27" spans="1:8" x14ac:dyDescent="0.35">
      <c r="A27" s="2" t="s">
        <v>23</v>
      </c>
    </row>
    <row r="28" spans="1:8" ht="27.75" customHeight="1" x14ac:dyDescent="0.35"/>
    <row r="33" spans="1:5" ht="26.25" customHeight="1" x14ac:dyDescent="0.35"/>
    <row r="34" spans="1:5" ht="26.25" customHeight="1" thickBot="1" x14ac:dyDescent="0.4">
      <c r="A34" s="2" t="s">
        <v>24</v>
      </c>
      <c r="D34" s="3">
        <v>2</v>
      </c>
      <c r="E34" s="5">
        <v>9192838</v>
      </c>
    </row>
    <row r="35" spans="1:5" ht="21.75" thickTop="1" x14ac:dyDescent="0.35">
      <c r="A35" s="2" t="s">
        <v>25</v>
      </c>
    </row>
    <row r="36" spans="1:5" x14ac:dyDescent="0.35">
      <c r="B36" s="2" t="s">
        <v>26</v>
      </c>
    </row>
    <row r="37" spans="1:5" x14ac:dyDescent="0.35">
      <c r="B37" s="2"/>
      <c r="C37" s="1" t="s">
        <v>27</v>
      </c>
      <c r="D37" s="3">
        <v>10</v>
      </c>
      <c r="E37" s="4">
        <f>งบทดลองหลังปิดบัญชี!D18</f>
        <v>4772644</v>
      </c>
    </row>
    <row r="38" spans="1:5" x14ac:dyDescent="0.35">
      <c r="C38" s="1" t="s">
        <v>323</v>
      </c>
      <c r="D38" s="95">
        <v>10</v>
      </c>
      <c r="E38" s="121">
        <f>งบทดลองหลังปิดบัญชี!D19</f>
        <v>152135</v>
      </c>
    </row>
    <row r="39" spans="1:5" x14ac:dyDescent="0.35">
      <c r="C39" s="1" t="s">
        <v>28</v>
      </c>
      <c r="D39" s="3">
        <v>11</v>
      </c>
      <c r="E39" s="4">
        <v>0</v>
      </c>
    </row>
    <row r="40" spans="1:5" x14ac:dyDescent="0.35">
      <c r="C40" s="1" t="s">
        <v>29</v>
      </c>
      <c r="E40" s="4">
        <f>งบทดลองหลังปิดบัญชี!D20</f>
        <v>4258</v>
      </c>
    </row>
    <row r="41" spans="1:5" x14ac:dyDescent="0.35">
      <c r="C41" s="1" t="s">
        <v>30</v>
      </c>
      <c r="D41" s="3">
        <v>12</v>
      </c>
      <c r="E41" s="121">
        <f>งบทดลองหลังปิดบัญชี!D17</f>
        <v>947979.63</v>
      </c>
    </row>
    <row r="42" spans="1:5" x14ac:dyDescent="0.35">
      <c r="C42" s="1" t="s">
        <v>31</v>
      </c>
      <c r="D42" s="3">
        <v>13</v>
      </c>
      <c r="E42" s="122">
        <v>0</v>
      </c>
    </row>
    <row r="43" spans="1:5" x14ac:dyDescent="0.35">
      <c r="C43" s="1" t="s">
        <v>314</v>
      </c>
      <c r="D43" s="95">
        <v>13</v>
      </c>
      <c r="E43" s="121">
        <f>งบทดลองหลังปิดบัญชี!D21</f>
        <v>21800</v>
      </c>
    </row>
    <row r="44" spans="1:5" x14ac:dyDescent="0.35">
      <c r="C44" s="2" t="s">
        <v>32</v>
      </c>
      <c r="E44" s="6">
        <f>SUM(E37:E43)</f>
        <v>5898816.6299999999</v>
      </c>
    </row>
    <row r="46" spans="1:5" x14ac:dyDescent="0.35">
      <c r="B46" s="2" t="s">
        <v>33</v>
      </c>
      <c r="C46" s="1" t="s">
        <v>34</v>
      </c>
      <c r="D46" s="3">
        <v>14</v>
      </c>
      <c r="E46" s="121">
        <v>0</v>
      </c>
    </row>
    <row r="47" spans="1:5" x14ac:dyDescent="0.35">
      <c r="C47" s="1" t="s">
        <v>35</v>
      </c>
      <c r="D47" s="3">
        <v>15</v>
      </c>
      <c r="E47" s="122">
        <f>SUM(E45:E46)</f>
        <v>0</v>
      </c>
    </row>
    <row r="48" spans="1:5" x14ac:dyDescent="0.35">
      <c r="C48" s="2" t="s">
        <v>36</v>
      </c>
      <c r="E48" s="10">
        <f>SUM(E42+E47)</f>
        <v>0</v>
      </c>
    </row>
    <row r="49" spans="1:7" x14ac:dyDescent="0.35">
      <c r="B49" s="2" t="s">
        <v>37</v>
      </c>
      <c r="E49" s="6">
        <f>E44+E48</f>
        <v>5898816.6299999999</v>
      </c>
    </row>
    <row r="50" spans="1:7" x14ac:dyDescent="0.35">
      <c r="B50" s="2"/>
      <c r="D50" s="95"/>
    </row>
    <row r="51" spans="1:7" x14ac:dyDescent="0.35">
      <c r="A51" s="2" t="s">
        <v>38</v>
      </c>
    </row>
    <row r="52" spans="1:7" x14ac:dyDescent="0.35">
      <c r="B52" s="1" t="s">
        <v>38</v>
      </c>
      <c r="D52" s="3">
        <v>16</v>
      </c>
      <c r="E52" s="121">
        <f>งบทดลองหลังปิดบัญชี!D15</f>
        <v>11778935.02</v>
      </c>
    </row>
    <row r="53" spans="1:7" x14ac:dyDescent="0.35">
      <c r="B53" s="1" t="s">
        <v>39</v>
      </c>
      <c r="D53" s="3">
        <v>17</v>
      </c>
      <c r="E53" s="121">
        <f>งบทดลองหลังปิดบัญชี!D16</f>
        <v>10285055.890000001</v>
      </c>
    </row>
    <row r="54" spans="1:7" x14ac:dyDescent="0.35">
      <c r="B54" s="2" t="s">
        <v>40</v>
      </c>
      <c r="E54" s="10">
        <f>SUM(E52:E53)</f>
        <v>22063990.91</v>
      </c>
    </row>
    <row r="55" spans="1:7" ht="21.75" thickBot="1" x14ac:dyDescent="0.4">
      <c r="A55" s="2" t="s">
        <v>41</v>
      </c>
      <c r="E55" s="9">
        <f>E49+E54</f>
        <v>27962807.539999999</v>
      </c>
      <c r="G55" s="118">
        <f>E24-E55:E60</f>
        <v>9192838</v>
      </c>
    </row>
    <row r="56" spans="1:7" ht="21.75" thickTop="1" x14ac:dyDescent="0.35"/>
    <row r="57" spans="1:7" x14ac:dyDescent="0.35">
      <c r="A57" s="1" t="s">
        <v>23</v>
      </c>
    </row>
    <row r="60" spans="1:7" x14ac:dyDescent="0.35">
      <c r="A60" s="1" t="s">
        <v>382</v>
      </c>
      <c r="C60" s="1" t="s">
        <v>387</v>
      </c>
      <c r="D60" s="20" t="s">
        <v>390</v>
      </c>
    </row>
    <row r="61" spans="1:7" x14ac:dyDescent="0.35">
      <c r="A61" s="1" t="s">
        <v>383</v>
      </c>
      <c r="C61" s="1" t="s">
        <v>388</v>
      </c>
      <c r="D61" s="176" t="s">
        <v>389</v>
      </c>
      <c r="E61" s="176"/>
    </row>
    <row r="62" spans="1:7" x14ac:dyDescent="0.35">
      <c r="A62" s="1" t="s">
        <v>391</v>
      </c>
      <c r="D62" s="176"/>
      <c r="E62" s="176"/>
    </row>
    <row r="63" spans="1:7" x14ac:dyDescent="0.35">
      <c r="D63" s="176"/>
      <c r="E63" s="176"/>
    </row>
  </sheetData>
  <mergeCells count="4">
    <mergeCell ref="A1:E1"/>
    <mergeCell ref="A2:E2"/>
    <mergeCell ref="A3:E3"/>
    <mergeCell ref="D61:E63"/>
  </mergeCells>
  <pageMargins left="0.38541666666666669" right="0.35416666666666669" top="0.74803149606299213" bottom="0.5625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6" workbookViewId="0">
      <selection activeCell="C25" sqref="C25"/>
    </sheetView>
  </sheetViews>
  <sheetFormatPr defaultRowHeight="19.5" x14ac:dyDescent="0.3"/>
  <cols>
    <col min="1" max="1" width="33.625" style="53" bestFit="1" customWidth="1"/>
    <col min="2" max="2" width="11.75" style="53" customWidth="1"/>
    <col min="3" max="3" width="11.875" style="53" customWidth="1"/>
    <col min="4" max="4" width="12.375" style="77" customWidth="1"/>
    <col min="5" max="5" width="10.625" style="77" customWidth="1"/>
    <col min="6" max="6" width="10.25" style="77" customWidth="1"/>
    <col min="7" max="7" width="9.75" style="77" customWidth="1"/>
    <col min="8" max="8" width="11" style="77" customWidth="1"/>
    <col min="9" max="9" width="11.25" style="77" customWidth="1"/>
    <col min="10" max="10" width="12.25" style="77" customWidth="1"/>
    <col min="11" max="11" width="13.125" style="77" customWidth="1"/>
    <col min="12" max="12" width="7.5" style="77" customWidth="1"/>
    <col min="13" max="13" width="8.625" style="77" customWidth="1"/>
    <col min="14" max="14" width="5.5" style="77" customWidth="1"/>
    <col min="15" max="15" width="10.125" style="77" customWidth="1"/>
    <col min="16" max="16384" width="9" style="53"/>
  </cols>
  <sheetData>
    <row r="1" spans="1:17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52"/>
      <c r="Q1" s="52"/>
    </row>
    <row r="2" spans="1:17" x14ac:dyDescent="0.3">
      <c r="A2" s="196" t="s">
        <v>259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7" x14ac:dyDescent="0.3">
      <c r="A3" s="197" t="s">
        <v>126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7" x14ac:dyDescent="0.3">
      <c r="A4" s="198" t="s">
        <v>239</v>
      </c>
      <c r="B4" s="194" t="s">
        <v>128</v>
      </c>
      <c r="C4" s="198" t="s">
        <v>53</v>
      </c>
      <c r="D4" s="47" t="s">
        <v>220</v>
      </c>
      <c r="E4" s="42" t="s">
        <v>222</v>
      </c>
      <c r="F4" s="192" t="s">
        <v>224</v>
      </c>
      <c r="G4" s="192" t="s">
        <v>169</v>
      </c>
      <c r="H4" s="47" t="s">
        <v>225</v>
      </c>
      <c r="I4" s="47" t="s">
        <v>228</v>
      </c>
      <c r="J4" s="47" t="s">
        <v>229</v>
      </c>
      <c r="K4" s="78" t="s">
        <v>231</v>
      </c>
      <c r="L4" s="50" t="s">
        <v>232</v>
      </c>
      <c r="M4" s="192" t="s">
        <v>234</v>
      </c>
      <c r="N4" s="50" t="s">
        <v>257</v>
      </c>
      <c r="O4" s="192" t="s">
        <v>129</v>
      </c>
    </row>
    <row r="5" spans="1:17" x14ac:dyDescent="0.3">
      <c r="A5" s="199"/>
      <c r="B5" s="195"/>
      <c r="C5" s="199"/>
      <c r="D5" s="49" t="s">
        <v>221</v>
      </c>
      <c r="E5" s="43" t="s">
        <v>223</v>
      </c>
      <c r="F5" s="193"/>
      <c r="G5" s="193"/>
      <c r="H5" s="49" t="s">
        <v>226</v>
      </c>
      <c r="I5" s="49" t="s">
        <v>227</v>
      </c>
      <c r="J5" s="49" t="s">
        <v>230</v>
      </c>
      <c r="K5" s="79" t="s">
        <v>195</v>
      </c>
      <c r="L5" s="45" t="s">
        <v>233</v>
      </c>
      <c r="M5" s="193"/>
      <c r="N5" s="45" t="s">
        <v>258</v>
      </c>
      <c r="O5" s="193"/>
    </row>
    <row r="6" spans="1:17" x14ac:dyDescent="0.3">
      <c r="A6" s="54" t="s">
        <v>241</v>
      </c>
      <c r="B6" s="55"/>
      <c r="C6" s="56">
        <f>SUM(D6:O6)</f>
        <v>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7" x14ac:dyDescent="0.3">
      <c r="A7" s="57" t="s">
        <v>138</v>
      </c>
      <c r="B7" s="58">
        <f>SUM(บริหาร!D6+รักษาสงบ!D6+ศึกษา!D6+สาธา!D6+สงเคราะห์!D6+เคหะชุมชน!D6+ความเข้มแข็ง!D7+ศาสนา!D7+อุตสาหกรรม!D7+เกษตร!D7+พาณิชย์!D6)</f>
        <v>2625200</v>
      </c>
      <c r="C7" s="156">
        <f t="shared" ref="C7:C31" si="0">SUM(D7:O7)</f>
        <v>2624640</v>
      </c>
      <c r="D7" s="60">
        <f>บริหาร!H6</f>
        <v>2624640</v>
      </c>
      <c r="E7" s="60">
        <f>SUM(รักษาสงบ!H6)</f>
        <v>0</v>
      </c>
      <c r="F7" s="60">
        <f>SUM(ศึกษา!I6)</f>
        <v>0</v>
      </c>
      <c r="G7" s="60">
        <f>SUM(สาธา!I6)</f>
        <v>0</v>
      </c>
      <c r="H7" s="60">
        <f>SUM(สงเคราะห์!G6)</f>
        <v>0</v>
      </c>
      <c r="I7" s="60">
        <f>SUM(เคหะชุมชน!J6)</f>
        <v>0</v>
      </c>
      <c r="J7" s="60">
        <f>SUM(ความเข้มแข็ง!G7)</f>
        <v>0</v>
      </c>
      <c r="K7" s="60">
        <f>SUM(ศาสนา!I7)</f>
        <v>0</v>
      </c>
      <c r="L7" s="60">
        <f>SUM(อุตสาหกรรม!G7)</f>
        <v>0</v>
      </c>
      <c r="M7" s="60">
        <f>SUM(เกษตร!G7)</f>
        <v>0</v>
      </c>
      <c r="N7" s="60">
        <f>SUM(พาณิชย์!H6)</f>
        <v>0</v>
      </c>
      <c r="O7" s="60">
        <v>0</v>
      </c>
    </row>
    <row r="8" spans="1:17" x14ac:dyDescent="0.3">
      <c r="A8" s="57" t="s">
        <v>139</v>
      </c>
      <c r="B8" s="58">
        <f>SUM(บริหาร!D7+รักษาสงบ!D7+ศึกษา!D7+สาธา!D7+สงเคราะห์!D7+เคหะชุมชน!D7+ความเข้มแข็ง!D8+ศาสนา!D8+อุตสาหกรรม!D8+เกษตร!D8+พาณิชย์!D7)</f>
        <v>4571175</v>
      </c>
      <c r="C8" s="156">
        <f t="shared" si="0"/>
        <v>4312145.28</v>
      </c>
      <c r="D8" s="60">
        <f>บริหาร!H7</f>
        <v>3204020.2800000003</v>
      </c>
      <c r="E8" s="60">
        <f>SUM(รักษาสงบ!H7)</f>
        <v>196740</v>
      </c>
      <c r="F8" s="60">
        <f>SUM(ศึกษา!I7)</f>
        <v>219225</v>
      </c>
      <c r="G8" s="60">
        <f>SUM(สาธา!I7)</f>
        <v>0</v>
      </c>
      <c r="H8" s="60">
        <f>SUM(สงเคราะห์!G7)</f>
        <v>259380</v>
      </c>
      <c r="I8" s="60">
        <f>SUM(เคหะชุมชน!J7)</f>
        <v>0</v>
      </c>
      <c r="J8" s="60">
        <f>SUM(ความเข้มแข็ง!G8)</f>
        <v>0</v>
      </c>
      <c r="K8" s="60">
        <f>SUM(ศาสนา!I8)</f>
        <v>0</v>
      </c>
      <c r="L8" s="157">
        <f>SUM(อุตสาหกรรม!G8)</f>
        <v>432780</v>
      </c>
      <c r="M8" s="60">
        <f>SUM(เกษตร!G8)</f>
        <v>0</v>
      </c>
      <c r="N8" s="60">
        <f>SUM(พาณิชย์!H7)</f>
        <v>0</v>
      </c>
      <c r="O8" s="60">
        <v>0</v>
      </c>
    </row>
    <row r="9" spans="1:17" x14ac:dyDescent="0.3">
      <c r="A9" s="57" t="s">
        <v>252</v>
      </c>
      <c r="B9" s="58"/>
      <c r="C9" s="59">
        <f t="shared" si="0"/>
        <v>645486</v>
      </c>
      <c r="D9" s="60">
        <f>บริหาร!H8</f>
        <v>0</v>
      </c>
      <c r="E9" s="60">
        <f>SUM(รักษาสงบ!H8)</f>
        <v>0</v>
      </c>
      <c r="F9" s="60">
        <f>SUM(ศึกษา!I8)</f>
        <v>645486</v>
      </c>
      <c r="G9" s="60">
        <f>SUM(สาธา!I8)</f>
        <v>0</v>
      </c>
      <c r="H9" s="60">
        <f>SUM(สงเคราะห์!G8)</f>
        <v>0</v>
      </c>
      <c r="I9" s="60">
        <f>SUM(เคหะชุมชน!J8)</f>
        <v>0</v>
      </c>
      <c r="J9" s="60">
        <f>SUM(ความเข้มแข็ง!G9)</f>
        <v>0</v>
      </c>
      <c r="K9" s="60">
        <f>SUM(ศาสนา!I9)</f>
        <v>0</v>
      </c>
      <c r="L9" s="157">
        <f>SUM(อุตสาหกรรม!G9)</f>
        <v>0</v>
      </c>
      <c r="M9" s="60">
        <f>SUM(เกษตร!G9)</f>
        <v>0</v>
      </c>
      <c r="N9" s="60">
        <f>SUM(พาณิชย์!H8)</f>
        <v>0</v>
      </c>
      <c r="O9" s="60">
        <v>0</v>
      </c>
    </row>
    <row r="10" spans="1:17" x14ac:dyDescent="0.3">
      <c r="A10" s="57" t="s">
        <v>140</v>
      </c>
      <c r="B10" s="58">
        <f>SUM(บริหาร!D9+รักษาสงบ!D9+ศึกษา!D9+สาธา!D9+สงเคราะห์!D9+เคหะชุมชน!D9+ความเข้มแข็ง!D10+ศาสนา!D10+อุตสาหกรรม!D10+เกษตร!D10+พาณิชย์!D9)</f>
        <v>947695</v>
      </c>
      <c r="C10" s="59">
        <f t="shared" si="0"/>
        <v>805199</v>
      </c>
      <c r="D10" s="60">
        <f>บริหาร!H9</f>
        <v>624524</v>
      </c>
      <c r="E10" s="60">
        <f>SUM(รักษาสงบ!H9)</f>
        <v>29625</v>
      </c>
      <c r="F10" s="60">
        <f>SUM(ศึกษา!I9)</f>
        <v>78255</v>
      </c>
      <c r="G10" s="60">
        <f>SUM(สาธา!I9)</f>
        <v>0</v>
      </c>
      <c r="H10" s="60">
        <f>SUM(สงเคราะห์!G9)</f>
        <v>33060</v>
      </c>
      <c r="I10" s="60">
        <f>SUM(เคหะชุมชน!J9)</f>
        <v>0</v>
      </c>
      <c r="J10" s="60">
        <f>SUM(ความเข้มแข็ง!G10)</f>
        <v>0</v>
      </c>
      <c r="K10" s="60">
        <f>SUM(ศาสนา!I10)</f>
        <v>0</v>
      </c>
      <c r="L10" s="157">
        <f>SUM(อุตสาหกรรม!G10)</f>
        <v>39735</v>
      </c>
      <c r="M10" s="60">
        <f>SUM(เกษตร!G10)</f>
        <v>0</v>
      </c>
      <c r="N10" s="60">
        <f>SUM(พาณิชย์!H9)</f>
        <v>0</v>
      </c>
      <c r="O10" s="60">
        <v>0</v>
      </c>
    </row>
    <row r="11" spans="1:17" x14ac:dyDescent="0.3">
      <c r="A11" s="57" t="s">
        <v>141</v>
      </c>
      <c r="B11" s="58">
        <f>SUM(บริหาร!D10+รักษาสงบ!D10+ศึกษา!D10+สาธา!D10+สงเคราะห์!D10+เคหะชุมชน!D10+ความเข้มแข็ง!D11+ศาสนา!D11+อุตสาหกรรม!D11+เกษตร!D11+พาณิชย์!D10)</f>
        <v>4252650</v>
      </c>
      <c r="C11" s="156">
        <f t="shared" si="0"/>
        <v>3019318.98</v>
      </c>
      <c r="D11" s="60">
        <f>บริหาร!H10</f>
        <v>704172.98</v>
      </c>
      <c r="E11" s="60">
        <f>SUM(รักษาสงบ!H10)</f>
        <v>369350</v>
      </c>
      <c r="F11" s="60">
        <f>SUM(ศึกษา!I10)</f>
        <v>173760</v>
      </c>
      <c r="G11" s="60">
        <f>SUM(สาธา!I10)</f>
        <v>60540</v>
      </c>
      <c r="H11" s="60">
        <f>SUM(สงเคราะห์!G10)</f>
        <v>31302</v>
      </c>
      <c r="I11" s="60">
        <f>SUM(เคหะชุมชน!J10)</f>
        <v>1243600</v>
      </c>
      <c r="J11" s="60">
        <f>SUM(ความเข้มแข็ง!G11)</f>
        <v>108961</v>
      </c>
      <c r="K11" s="60">
        <f>SUM(ศาสนา!I11)</f>
        <v>303585</v>
      </c>
      <c r="L11" s="157">
        <f>SUM(อุตสาหกรรม!G11)</f>
        <v>24048</v>
      </c>
      <c r="M11" s="60">
        <f>SUM(เกษตร!G11)</f>
        <v>0</v>
      </c>
      <c r="N11" s="60">
        <f>SUM(พาณิชย์!H10)</f>
        <v>0</v>
      </c>
      <c r="O11" s="60">
        <v>0</v>
      </c>
    </row>
    <row r="12" spans="1:17" x14ac:dyDescent="0.3">
      <c r="A12" s="57" t="s">
        <v>142</v>
      </c>
      <c r="B12" s="58">
        <f>SUM(บริหาร!D11+รักษาสงบ!D11+ศึกษา!D11+สาธา!D12+สงเคราะห์!D11+เคหะชุมชน!D11+ความเข้มแข็ง!D12+ศาสนา!D12+อุตสาหกรรม!D12+เกษตร!D12+พาณิชย์!D11)</f>
        <v>1579380</v>
      </c>
      <c r="C12" s="156">
        <f t="shared" si="0"/>
        <v>1371072.76</v>
      </c>
      <c r="D12" s="60">
        <f>บริหาร!H11</f>
        <v>422575.85</v>
      </c>
      <c r="E12" s="60">
        <f>SUM(รักษาสงบ!H11)</f>
        <v>86000</v>
      </c>
      <c r="F12" s="60">
        <f>SUM(ศึกษา!I11)</f>
        <v>679971.91</v>
      </c>
      <c r="G12" s="60">
        <f>SUM(สาธา!I12)</f>
        <v>25000</v>
      </c>
      <c r="H12" s="60">
        <f>SUM(สงเคราะห์!G11)</f>
        <v>0</v>
      </c>
      <c r="I12" s="60">
        <f>SUM(เคหะชุมชน!J11)</f>
        <v>107525</v>
      </c>
      <c r="J12" s="60">
        <f>SUM(ความเข้มแข็ง!G12)</f>
        <v>0</v>
      </c>
      <c r="K12" s="60">
        <f>SUM(ศาสนา!I12)</f>
        <v>50000</v>
      </c>
      <c r="L12" s="157">
        <f>SUM(อุตสาหกรรม!G12)</f>
        <v>0</v>
      </c>
      <c r="M12" s="60">
        <f>SUM(เกษตร!G12)</f>
        <v>0</v>
      </c>
      <c r="N12" s="60">
        <f>SUM(พาณิชย์!H11)</f>
        <v>0</v>
      </c>
      <c r="O12" s="60">
        <v>0</v>
      </c>
    </row>
    <row r="13" spans="1:17" x14ac:dyDescent="0.3">
      <c r="A13" s="57" t="s">
        <v>253</v>
      </c>
      <c r="B13" s="58"/>
      <c r="C13" s="156" t="e">
        <f t="shared" si="0"/>
        <v>#REF!</v>
      </c>
      <c r="D13" s="60" t="e">
        <f>บริหาร!#REF!</f>
        <v>#REF!</v>
      </c>
      <c r="E13" s="60">
        <f>SUM(รักษาสงบ!H12)</f>
        <v>0</v>
      </c>
      <c r="F13" s="60">
        <f>SUM(ศึกษา!I12)</f>
        <v>100300</v>
      </c>
      <c r="G13" s="60">
        <f>SUM(สาธา!I13)</f>
        <v>0</v>
      </c>
      <c r="H13" s="60">
        <f>SUM(สงเคราะห์!G12)</f>
        <v>0</v>
      </c>
      <c r="I13" s="60">
        <f>SUM(เคหะชุมชน!J12)</f>
        <v>0</v>
      </c>
      <c r="J13" s="60">
        <f>SUM(ความเข้มแข็ง!G13)</f>
        <v>0</v>
      </c>
      <c r="K13" s="60">
        <f>SUM(ศาสนา!I13)</f>
        <v>0</v>
      </c>
      <c r="L13" s="157">
        <f>SUM(อุตสาหกรรม!G13)</f>
        <v>0</v>
      </c>
      <c r="M13" s="60">
        <f>SUM(เกษตร!G13)</f>
        <v>0</v>
      </c>
      <c r="N13" s="60">
        <f>SUM(พาณิชย์!H12)</f>
        <v>0</v>
      </c>
      <c r="O13" s="60">
        <v>0</v>
      </c>
    </row>
    <row r="14" spans="1:17" x14ac:dyDescent="0.3">
      <c r="A14" s="57" t="s">
        <v>143</v>
      </c>
      <c r="B14" s="58">
        <f>SUM(บริหาร!D12+รักษาสงบ!D13+ศึกษา!D13+สาธา!D14+สงเคราะห์!D13+เคหะชุมชน!D13+ความเข้มแข็ง!D14+ศาสนา!D14+อุตสาหกรรม!D14+เกษตร!D14+พาณิชย์!D13)</f>
        <v>233000</v>
      </c>
      <c r="C14" s="156">
        <f t="shared" si="0"/>
        <v>205066.22</v>
      </c>
      <c r="D14" s="60">
        <f>บริหาร!H12</f>
        <v>205066.22</v>
      </c>
      <c r="E14" s="60">
        <f>SUM(รักษาสงบ!H13)</f>
        <v>0</v>
      </c>
      <c r="F14" s="60">
        <f>SUM(ศึกษา!I13)</f>
        <v>0</v>
      </c>
      <c r="G14" s="60">
        <f>SUM(สาธา!I14)</f>
        <v>0</v>
      </c>
      <c r="H14" s="60">
        <f>SUM(สงเคราะห์!G13)</f>
        <v>0</v>
      </c>
      <c r="I14" s="60">
        <f>SUM(เคหะชุมชน!J13)</f>
        <v>0</v>
      </c>
      <c r="J14" s="60">
        <f>SUM(ความเข้มแข็ง!G14)</f>
        <v>0</v>
      </c>
      <c r="K14" s="60">
        <f>SUM(ศาสนา!I14)</f>
        <v>0</v>
      </c>
      <c r="L14" s="157">
        <f>SUM(อุตสาหกรรม!G14)</f>
        <v>0</v>
      </c>
      <c r="M14" s="60">
        <f>SUM(เกษตร!G14)</f>
        <v>0</v>
      </c>
      <c r="N14" s="60">
        <f>SUM(พาณิชย์!H13)</f>
        <v>0</v>
      </c>
      <c r="O14" s="60">
        <v>0</v>
      </c>
    </row>
    <row r="15" spans="1:17" x14ac:dyDescent="0.3">
      <c r="A15" s="57" t="s">
        <v>144</v>
      </c>
      <c r="B15" s="58">
        <f>SUM(บริหาร!D13+รักษาสงบ!D14+ศึกษา!D14+สาธา!D15+สงเคราะห์!D14+เคหะชุมชน!D14+ความเข้มแข็ง!D15+ศาสนา!D15+อุตสาหกรรม!D15+เกษตร!D15+พาณิชย์!D14)</f>
        <v>447000</v>
      </c>
      <c r="C15" s="156">
        <f t="shared" si="0"/>
        <v>425500</v>
      </c>
      <c r="D15" s="60">
        <f>บริหาร!H13</f>
        <v>375500</v>
      </c>
      <c r="E15" s="60">
        <f>SUM(รักษาสงบ!H14)</f>
        <v>0</v>
      </c>
      <c r="F15" s="60">
        <f>SUM(ศึกษา!I14)</f>
        <v>10000</v>
      </c>
      <c r="G15" s="60">
        <f>SUM(สาธา!I15)</f>
        <v>0</v>
      </c>
      <c r="H15" s="60">
        <f>SUM(สงเคราะห์!G14)</f>
        <v>0</v>
      </c>
      <c r="I15" s="60">
        <f>SUM(เคหะชุมชน!J14)</f>
        <v>0</v>
      </c>
      <c r="J15" s="60">
        <f>SUM(ความเข้มแข็ง!G15)</f>
        <v>0</v>
      </c>
      <c r="K15" s="60">
        <f>SUM(ศาสนา!I15)</f>
        <v>0</v>
      </c>
      <c r="L15" s="157">
        <f>SUM(อุตสาหกรรม!G15)</f>
        <v>40000</v>
      </c>
      <c r="M15" s="60">
        <f>SUM(เกษตร!G15)</f>
        <v>0</v>
      </c>
      <c r="N15" s="60">
        <f>SUM(พาณิชย์!H14)</f>
        <v>0</v>
      </c>
      <c r="O15" s="60">
        <v>0</v>
      </c>
    </row>
    <row r="16" spans="1:17" x14ac:dyDescent="0.3">
      <c r="A16" s="57" t="s">
        <v>145</v>
      </c>
      <c r="B16" s="58">
        <f>SUM(บริหาร!D14+รักษาสงบ!D15+ศึกษา!D15+สาธา!D16+สงเคราะห์!D15+เคหะชุมชน!D15+ความเข้มแข็ง!D16+ศาสนา!D16+อุตสาหกรรม!D17+เกษตร!D16+พาณิชย์!D15)</f>
        <v>5207500</v>
      </c>
      <c r="C16" s="156">
        <f t="shared" si="0"/>
        <v>4614615</v>
      </c>
      <c r="D16" s="60">
        <f>บริหาร!H14</f>
        <v>0</v>
      </c>
      <c r="E16" s="60">
        <f>SUM(รักษาสงบ!H15)</f>
        <v>0</v>
      </c>
      <c r="F16" s="60">
        <f>SUM(ศึกษา!I15)</f>
        <v>0</v>
      </c>
      <c r="G16" s="60">
        <f>SUM(สาธา!I16)</f>
        <v>0</v>
      </c>
      <c r="H16" s="60">
        <f>SUM(สงเคราะห์!G15)</f>
        <v>0</v>
      </c>
      <c r="I16" s="60">
        <f>SUM(เคหะชุมชน!J15)</f>
        <v>0</v>
      </c>
      <c r="J16" s="60">
        <f>SUM(ความเข้มแข็ง!G16)</f>
        <v>0</v>
      </c>
      <c r="K16" s="60">
        <f>SUM(ศาสนา!I16)</f>
        <v>0</v>
      </c>
      <c r="L16" s="157">
        <f>SUM(อุตสาหกรรม!G17)</f>
        <v>4614615</v>
      </c>
      <c r="M16" s="60">
        <f>SUM(เกษตร!G16)</f>
        <v>0</v>
      </c>
      <c r="N16" s="60">
        <f>SUM(พาณิชย์!H15)</f>
        <v>0</v>
      </c>
      <c r="O16" s="60">
        <v>0</v>
      </c>
    </row>
    <row r="17" spans="1:15" x14ac:dyDescent="0.3">
      <c r="A17" s="57" t="s">
        <v>254</v>
      </c>
      <c r="B17" s="58"/>
      <c r="C17" s="156">
        <f t="shared" si="0"/>
        <v>1091354</v>
      </c>
      <c r="D17" s="60">
        <f>บริหาร!H15</f>
        <v>0</v>
      </c>
      <c r="E17" s="60">
        <f>SUM(รักษาสงบ!H16)</f>
        <v>0</v>
      </c>
      <c r="F17" s="60">
        <f>SUM(ศึกษา!I16)</f>
        <v>0</v>
      </c>
      <c r="G17" s="60">
        <f>SUM(สาธา!I17)</f>
        <v>0</v>
      </c>
      <c r="H17" s="60">
        <f>SUM(สงเคราะห์!G16)</f>
        <v>0</v>
      </c>
      <c r="I17" s="60">
        <f>SUM(เคหะชุมชน!J16)</f>
        <v>0</v>
      </c>
      <c r="J17" s="60">
        <f>SUM(ความเข้มแข็ง!G17)</f>
        <v>0</v>
      </c>
      <c r="K17" s="60">
        <f>SUM(ศาสนา!I17)</f>
        <v>0</v>
      </c>
      <c r="L17" s="157">
        <f>SUM(อุตสาหกรรม!G18)</f>
        <v>1091354</v>
      </c>
      <c r="M17" s="60">
        <f>SUM(เกษตร!G17)</f>
        <v>0</v>
      </c>
      <c r="N17" s="60">
        <f>SUM(พาณิชย์!H16)</f>
        <v>0</v>
      </c>
      <c r="O17" s="60">
        <v>0</v>
      </c>
    </row>
    <row r="18" spans="1:15" x14ac:dyDescent="0.3">
      <c r="A18" s="61" t="s">
        <v>146</v>
      </c>
      <c r="B18" s="58" t="e">
        <f>SUM(บริหาร!#REF!+รักษาสงบ!D17+ศึกษา!D17+สาธา!D18+สงเคราะห์!D17+เคหะชุมชน!D17+ความเข้มแข็ง!D18+ศาสนา!D18+อุตสาหกรรม!D19+เกษตร!D18+พาณิชย์!D17)</f>
        <v>#REF!</v>
      </c>
      <c r="C18" s="156" t="e">
        <f t="shared" si="0"/>
        <v>#REF!</v>
      </c>
      <c r="D18" s="60" t="e">
        <f>บริหาร!#REF!</f>
        <v>#REF!</v>
      </c>
      <c r="E18" s="60">
        <f>SUM(รักษาสงบ!H17)</f>
        <v>0</v>
      </c>
      <c r="F18" s="60">
        <f>SUM(ศึกษา!I17)</f>
        <v>0</v>
      </c>
      <c r="G18" s="60">
        <f>SUM(สาธา!I18)</f>
        <v>0</v>
      </c>
      <c r="H18" s="60">
        <f>SUM(สงเคราะห์!G17)</f>
        <v>0</v>
      </c>
      <c r="I18" s="60">
        <f>SUM(เคหะชุมชน!J17)</f>
        <v>0</v>
      </c>
      <c r="J18" s="60">
        <f>SUM(ความเข้มแข็ง!G18)</f>
        <v>0</v>
      </c>
      <c r="K18" s="60">
        <f>SUM(ศาสนา!I18)</f>
        <v>0</v>
      </c>
      <c r="L18" s="157">
        <f>SUM(อุตสาหกรรม!G19)</f>
        <v>455000</v>
      </c>
      <c r="M18" s="60">
        <f>SUM(เกษตร!G18)</f>
        <v>0</v>
      </c>
      <c r="N18" s="60">
        <f>SUM(พาณิชย์!H17)</f>
        <v>0</v>
      </c>
      <c r="O18" s="60">
        <v>0</v>
      </c>
    </row>
    <row r="19" spans="1:15" x14ac:dyDescent="0.3">
      <c r="A19" s="61" t="s">
        <v>147</v>
      </c>
      <c r="B19" s="58">
        <f>SUM(บริหาร!D16+รักษาสงบ!D18+ศึกษา!D18+สาธา!D19+สงเคราะห์!D18+เคหะชุมชน!D18+ความเข้มแข็ง!D19+ศาสนา!D19+อุตสาหกรรม!D20+เกษตร!D19+พาณิชย์!D18)</f>
        <v>1954600</v>
      </c>
      <c r="C19" s="156">
        <f t="shared" si="0"/>
        <v>1797517.46</v>
      </c>
      <c r="D19" s="60">
        <f>บริหาร!H16</f>
        <v>72000</v>
      </c>
      <c r="E19" s="60">
        <f>SUM(รักษาสงบ!H18)</f>
        <v>0</v>
      </c>
      <c r="F19" s="60">
        <f>SUM(ศึกษา!I18)</f>
        <v>1264800</v>
      </c>
      <c r="G19" s="60">
        <f>SUM(สาธา!I19)</f>
        <v>52500</v>
      </c>
      <c r="H19" s="60">
        <f>SUM(สงเคราะห์!G18)</f>
        <v>0</v>
      </c>
      <c r="I19" s="60">
        <f>SUM(เคหะชุมชน!J18)</f>
        <v>298217.46000000002</v>
      </c>
      <c r="J19" s="60">
        <f>SUM(ความเข้มแข็ง!G19)</f>
        <v>40000</v>
      </c>
      <c r="K19" s="60">
        <f>SUM(ศาสนา!I19)</f>
        <v>70000</v>
      </c>
      <c r="L19" s="60">
        <f>SUM(อุตสาหกรรม!G20)</f>
        <v>0</v>
      </c>
      <c r="M19" s="60">
        <f>SUM(เกษตร!G19)</f>
        <v>0</v>
      </c>
      <c r="N19" s="60">
        <f>SUM(พาณิชย์!H18)</f>
        <v>0</v>
      </c>
      <c r="O19" s="62">
        <v>0</v>
      </c>
    </row>
    <row r="20" spans="1:15" x14ac:dyDescent="0.3">
      <c r="A20" s="61" t="s">
        <v>129</v>
      </c>
      <c r="B20" s="58">
        <f>SUM(งบกลาง!D5)</f>
        <v>691800</v>
      </c>
      <c r="C20" s="156">
        <f t="shared" si="0"/>
        <v>584841.04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2">
        <f>SUM(งบกลาง!F5)</f>
        <v>584841.04</v>
      </c>
    </row>
    <row r="21" spans="1:15" x14ac:dyDescent="0.3">
      <c r="A21" s="63" t="s">
        <v>255</v>
      </c>
      <c r="B21" s="64"/>
      <c r="C21" s="158">
        <f t="shared" si="0"/>
        <v>4426160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2">
        <f>SUM(งบกลาง!F6)</f>
        <v>4426160</v>
      </c>
    </row>
    <row r="22" spans="1:15" ht="20.25" thickBot="1" x14ac:dyDescent="0.35">
      <c r="A22" s="67" t="s">
        <v>240</v>
      </c>
      <c r="B22" s="68" t="e">
        <f>SUM(B7:B21)</f>
        <v>#REF!</v>
      </c>
      <c r="C22" s="69" t="e">
        <f>SUM(C7:C21)</f>
        <v>#REF!</v>
      </c>
      <c r="D22" s="69" t="e">
        <f t="shared" ref="D22:O22" si="1">SUM(D7:D21)</f>
        <v>#REF!</v>
      </c>
      <c r="E22" s="69">
        <f t="shared" si="1"/>
        <v>681715</v>
      </c>
      <c r="F22" s="69">
        <f t="shared" si="1"/>
        <v>3171797.91</v>
      </c>
      <c r="G22" s="69">
        <f t="shared" si="1"/>
        <v>138040</v>
      </c>
      <c r="H22" s="69">
        <f t="shared" si="1"/>
        <v>323742</v>
      </c>
      <c r="I22" s="69">
        <f t="shared" si="1"/>
        <v>1649342.46</v>
      </c>
      <c r="J22" s="69">
        <f t="shared" si="1"/>
        <v>148961</v>
      </c>
      <c r="K22" s="69">
        <f t="shared" si="1"/>
        <v>423585</v>
      </c>
      <c r="L22" s="69">
        <f t="shared" si="1"/>
        <v>6697532</v>
      </c>
      <c r="M22" s="69">
        <f t="shared" si="1"/>
        <v>0</v>
      </c>
      <c r="N22" s="69">
        <f t="shared" si="1"/>
        <v>0</v>
      </c>
      <c r="O22" s="69">
        <f t="shared" si="1"/>
        <v>5011001.04</v>
      </c>
    </row>
    <row r="23" spans="1:15" ht="20.25" thickTop="1" x14ac:dyDescent="0.3">
      <c r="A23" s="70" t="s">
        <v>242</v>
      </c>
      <c r="B23" s="71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x14ac:dyDescent="0.3">
      <c r="A24" s="61" t="s">
        <v>243</v>
      </c>
      <c r="B24" s="71"/>
      <c r="C24" s="59">
        <f t="shared" si="0"/>
        <v>0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x14ac:dyDescent="0.3">
      <c r="A25" s="61" t="s">
        <v>244</v>
      </c>
      <c r="B25" s="71"/>
      <c r="C25" s="59">
        <f t="shared" si="0"/>
        <v>0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x14ac:dyDescent="0.3">
      <c r="A26" s="61" t="s">
        <v>245</v>
      </c>
      <c r="B26" s="71"/>
      <c r="C26" s="59">
        <f t="shared" si="0"/>
        <v>0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x14ac:dyDescent="0.3">
      <c r="A27" s="61" t="s">
        <v>246</v>
      </c>
      <c r="B27" s="71"/>
      <c r="C27" s="59">
        <f t="shared" si="0"/>
        <v>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x14ac:dyDescent="0.3">
      <c r="A28" s="61" t="s">
        <v>247</v>
      </c>
      <c r="B28" s="71"/>
      <c r="C28" s="59">
        <f t="shared" si="0"/>
        <v>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x14ac:dyDescent="0.3">
      <c r="A29" s="61" t="s">
        <v>248</v>
      </c>
      <c r="B29" s="71"/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5" x14ac:dyDescent="0.3">
      <c r="A30" s="61" t="s">
        <v>249</v>
      </c>
      <c r="B30" s="71"/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x14ac:dyDescent="0.3">
      <c r="A31" s="63" t="s">
        <v>250</v>
      </c>
      <c r="B31" s="72"/>
      <c r="C31" s="65">
        <f t="shared" si="0"/>
        <v>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20.25" thickBot="1" x14ac:dyDescent="0.35">
      <c r="A32" s="67" t="s">
        <v>251</v>
      </c>
      <c r="B32" s="73"/>
      <c r="C32" s="74">
        <f>SUM(C24:C31)</f>
        <v>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3" ht="21" thickTop="1" thickBot="1" x14ac:dyDescent="0.35">
      <c r="A33" s="53" t="s">
        <v>256</v>
      </c>
      <c r="C33" s="76" t="e">
        <f>SUM(C32-C22)</f>
        <v>#REF!</v>
      </c>
    </row>
    <row r="34" spans="1:3" ht="20.25" thickTop="1" x14ac:dyDescent="0.3"/>
  </sheetData>
  <mergeCells count="10">
    <mergeCell ref="A1:O1"/>
    <mergeCell ref="A2:O2"/>
    <mergeCell ref="A3:O3"/>
    <mergeCell ref="A4:A5"/>
    <mergeCell ref="B4:B5"/>
    <mergeCell ref="C4:C5"/>
    <mergeCell ref="F4:F5"/>
    <mergeCell ref="G4:G5"/>
    <mergeCell ref="M4:M5"/>
    <mergeCell ref="O4:O5"/>
  </mergeCells>
  <pageMargins left="0.16" right="0.15748031496062992" top="0.74803149606299213" bottom="0.74803149606299213" header="0.31496062992125984" footer="0.31496062992125984"/>
  <pageSetup paperSize="9"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J10" sqref="J10"/>
    </sheetView>
  </sheetViews>
  <sheetFormatPr defaultRowHeight="19.5" x14ac:dyDescent="0.3"/>
  <cols>
    <col min="1" max="1" width="33.625" style="53" bestFit="1" customWidth="1"/>
    <col min="2" max="2" width="11.75" style="53" customWidth="1"/>
    <col min="3" max="3" width="11.875" style="53" customWidth="1"/>
    <col min="4" max="4" width="12.375" style="77" customWidth="1"/>
    <col min="5" max="5" width="10.625" style="77" customWidth="1"/>
    <col min="6" max="6" width="10.25" style="77" customWidth="1"/>
    <col min="7" max="7" width="9.75" style="77" customWidth="1"/>
    <col min="8" max="8" width="11" style="77" customWidth="1"/>
    <col min="9" max="9" width="11.25" style="77" customWidth="1"/>
    <col min="10" max="10" width="12.25" style="77" customWidth="1"/>
    <col min="11" max="11" width="13.125" style="77" customWidth="1"/>
    <col min="12" max="12" width="7.5" style="77" customWidth="1"/>
    <col min="13" max="13" width="8.625" style="77" customWidth="1"/>
    <col min="14" max="14" width="5.5" style="77" customWidth="1"/>
    <col min="15" max="15" width="10.125" style="77" customWidth="1"/>
    <col min="16" max="16384" width="9" style="53"/>
  </cols>
  <sheetData>
    <row r="1" spans="1:17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52"/>
      <c r="Q1" s="52"/>
    </row>
    <row r="2" spans="1:17" x14ac:dyDescent="0.3">
      <c r="A2" s="196" t="s">
        <v>260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7" x14ac:dyDescent="0.3">
      <c r="A3" s="197" t="s">
        <v>126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7" x14ac:dyDescent="0.3">
      <c r="A4" s="198" t="s">
        <v>239</v>
      </c>
      <c r="B4" s="194" t="s">
        <v>128</v>
      </c>
      <c r="C4" s="198" t="s">
        <v>53</v>
      </c>
      <c r="D4" s="47" t="s">
        <v>220</v>
      </c>
      <c r="E4" s="42" t="s">
        <v>222</v>
      </c>
      <c r="F4" s="192" t="s">
        <v>224</v>
      </c>
      <c r="G4" s="192" t="s">
        <v>169</v>
      </c>
      <c r="H4" s="47" t="s">
        <v>225</v>
      </c>
      <c r="I4" s="47" t="s">
        <v>228</v>
      </c>
      <c r="J4" s="47" t="s">
        <v>229</v>
      </c>
      <c r="K4" s="78" t="s">
        <v>231</v>
      </c>
      <c r="L4" s="50" t="s">
        <v>232</v>
      </c>
      <c r="M4" s="192" t="s">
        <v>234</v>
      </c>
      <c r="N4" s="50" t="s">
        <v>257</v>
      </c>
      <c r="O4" s="192" t="s">
        <v>129</v>
      </c>
    </row>
    <row r="5" spans="1:17" x14ac:dyDescent="0.3">
      <c r="A5" s="199"/>
      <c r="B5" s="195"/>
      <c r="C5" s="199"/>
      <c r="D5" s="49" t="s">
        <v>221</v>
      </c>
      <c r="E5" s="43" t="s">
        <v>223</v>
      </c>
      <c r="F5" s="193"/>
      <c r="G5" s="193"/>
      <c r="H5" s="49" t="s">
        <v>226</v>
      </c>
      <c r="I5" s="49" t="s">
        <v>227</v>
      </c>
      <c r="J5" s="49" t="s">
        <v>230</v>
      </c>
      <c r="K5" s="79" t="s">
        <v>195</v>
      </c>
      <c r="L5" s="45" t="s">
        <v>233</v>
      </c>
      <c r="M5" s="193"/>
      <c r="N5" s="45" t="s">
        <v>258</v>
      </c>
      <c r="O5" s="193"/>
    </row>
    <row r="6" spans="1:17" x14ac:dyDescent="0.3">
      <c r="A6" s="54" t="s">
        <v>241</v>
      </c>
      <c r="B6" s="55"/>
      <c r="C6" s="56">
        <f>SUM(D6:O6)</f>
        <v>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7" x14ac:dyDescent="0.3">
      <c r="A7" s="57" t="s">
        <v>138</v>
      </c>
      <c r="B7" s="58"/>
      <c r="C7" s="59">
        <f t="shared" ref="C7:C31" si="0">SUM(D7:O7)</f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7" x14ac:dyDescent="0.3">
      <c r="A8" s="57" t="s">
        <v>139</v>
      </c>
      <c r="B8" s="58"/>
      <c r="C8" s="59">
        <f t="shared" si="0"/>
        <v>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7" x14ac:dyDescent="0.3">
      <c r="A9" s="57" t="s">
        <v>252</v>
      </c>
      <c r="B9" s="58"/>
      <c r="C9" s="59">
        <f t="shared" si="0"/>
        <v>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7" x14ac:dyDescent="0.3">
      <c r="A10" s="57" t="s">
        <v>140</v>
      </c>
      <c r="B10" s="58"/>
      <c r="C10" s="59">
        <f t="shared" si="0"/>
        <v>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7" x14ac:dyDescent="0.3">
      <c r="A11" s="57" t="s">
        <v>141</v>
      </c>
      <c r="B11" s="58"/>
      <c r="C11" s="59">
        <f t="shared" si="0"/>
        <v>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7" x14ac:dyDescent="0.3">
      <c r="A12" s="57" t="s">
        <v>142</v>
      </c>
      <c r="B12" s="58"/>
      <c r="C12" s="59">
        <f t="shared" si="0"/>
        <v>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x14ac:dyDescent="0.3">
      <c r="A13" s="57" t="s">
        <v>253</v>
      </c>
      <c r="B13" s="58"/>
      <c r="C13" s="59">
        <f t="shared" si="0"/>
        <v>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3">
      <c r="A14" s="57" t="s">
        <v>143</v>
      </c>
      <c r="B14" s="58"/>
      <c r="C14" s="59">
        <f t="shared" si="0"/>
        <v>0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3">
      <c r="A15" s="57" t="s">
        <v>144</v>
      </c>
      <c r="B15" s="58"/>
      <c r="C15" s="59">
        <f t="shared" si="0"/>
        <v>0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7" x14ac:dyDescent="0.3">
      <c r="A16" s="57" t="s">
        <v>145</v>
      </c>
      <c r="B16" s="58"/>
      <c r="C16" s="59">
        <f t="shared" si="0"/>
        <v>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x14ac:dyDescent="0.3">
      <c r="A17" s="57" t="s">
        <v>254</v>
      </c>
      <c r="B17" s="58"/>
      <c r="C17" s="59">
        <f t="shared" si="0"/>
        <v>0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x14ac:dyDescent="0.3">
      <c r="A18" s="61" t="s">
        <v>146</v>
      </c>
      <c r="B18" s="58"/>
      <c r="C18" s="59">
        <f t="shared" si="0"/>
        <v>0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x14ac:dyDescent="0.3">
      <c r="A19" s="61" t="s">
        <v>147</v>
      </c>
      <c r="B19" s="58"/>
      <c r="C19" s="59">
        <f t="shared" si="0"/>
        <v>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2"/>
    </row>
    <row r="20" spans="1:15" x14ac:dyDescent="0.3">
      <c r="A20" s="61" t="s">
        <v>129</v>
      </c>
      <c r="B20" s="58"/>
      <c r="C20" s="59">
        <f t="shared" si="0"/>
        <v>0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2"/>
    </row>
    <row r="21" spans="1:15" x14ac:dyDescent="0.3">
      <c r="A21" s="63" t="s">
        <v>255</v>
      </c>
      <c r="B21" s="64"/>
      <c r="C21" s="65">
        <f t="shared" si="0"/>
        <v>0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2"/>
    </row>
    <row r="22" spans="1:15" ht="20.25" thickBot="1" x14ac:dyDescent="0.35">
      <c r="A22" s="67" t="s">
        <v>240</v>
      </c>
      <c r="B22" s="68">
        <f>SUM(B7:B21)</f>
        <v>0</v>
      </c>
      <c r="C22" s="69">
        <f>SUM(C7:C21)</f>
        <v>0</v>
      </c>
      <c r="D22" s="69">
        <f t="shared" ref="D22:O22" si="1">SUM(D7:D21)</f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  <c r="J22" s="69">
        <f t="shared" si="1"/>
        <v>0</v>
      </c>
      <c r="K22" s="69">
        <f t="shared" si="1"/>
        <v>0</v>
      </c>
      <c r="L22" s="69">
        <f t="shared" si="1"/>
        <v>0</v>
      </c>
      <c r="M22" s="69">
        <f t="shared" si="1"/>
        <v>0</v>
      </c>
      <c r="N22" s="69">
        <f t="shared" si="1"/>
        <v>0</v>
      </c>
      <c r="O22" s="69">
        <f t="shared" si="1"/>
        <v>0</v>
      </c>
    </row>
    <row r="23" spans="1:15" ht="20.25" thickTop="1" x14ac:dyDescent="0.3">
      <c r="A23" s="70" t="s">
        <v>242</v>
      </c>
      <c r="B23" s="71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x14ac:dyDescent="0.3">
      <c r="A24" s="61" t="s">
        <v>243</v>
      </c>
      <c r="B24" s="71"/>
      <c r="C24" s="59">
        <f t="shared" si="0"/>
        <v>0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x14ac:dyDescent="0.3">
      <c r="A25" s="61" t="s">
        <v>244</v>
      </c>
      <c r="B25" s="71"/>
      <c r="C25" s="59">
        <f t="shared" si="0"/>
        <v>0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x14ac:dyDescent="0.3">
      <c r="A26" s="61" t="s">
        <v>245</v>
      </c>
      <c r="B26" s="71"/>
      <c r="C26" s="59">
        <f t="shared" si="0"/>
        <v>0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x14ac:dyDescent="0.3">
      <c r="A27" s="61" t="s">
        <v>246</v>
      </c>
      <c r="B27" s="71"/>
      <c r="C27" s="59">
        <f t="shared" si="0"/>
        <v>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x14ac:dyDescent="0.3">
      <c r="A28" s="61" t="s">
        <v>247</v>
      </c>
      <c r="B28" s="71"/>
      <c r="C28" s="59">
        <f t="shared" si="0"/>
        <v>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x14ac:dyDescent="0.3">
      <c r="A29" s="61" t="s">
        <v>248</v>
      </c>
      <c r="B29" s="71"/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5" x14ac:dyDescent="0.3">
      <c r="A30" s="61" t="s">
        <v>249</v>
      </c>
      <c r="B30" s="71"/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x14ac:dyDescent="0.3">
      <c r="A31" s="63" t="s">
        <v>250</v>
      </c>
      <c r="B31" s="72"/>
      <c r="C31" s="65">
        <f t="shared" si="0"/>
        <v>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20.25" thickBot="1" x14ac:dyDescent="0.35">
      <c r="A32" s="67" t="s">
        <v>251</v>
      </c>
      <c r="B32" s="73"/>
      <c r="C32" s="74">
        <f>SUM(C24:C31)</f>
        <v>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3" ht="21" thickTop="1" thickBot="1" x14ac:dyDescent="0.35">
      <c r="A33" s="53" t="s">
        <v>256</v>
      </c>
      <c r="C33" s="76">
        <f>SUM(C32-C22)</f>
        <v>0</v>
      </c>
    </row>
    <row r="34" spans="1:3" ht="20.25" thickTop="1" x14ac:dyDescent="0.3"/>
  </sheetData>
  <mergeCells count="10">
    <mergeCell ref="A1:O1"/>
    <mergeCell ref="A2:O2"/>
    <mergeCell ref="A3:O3"/>
    <mergeCell ref="A4:A5"/>
    <mergeCell ref="B4:B5"/>
    <mergeCell ref="C4:C5"/>
    <mergeCell ref="F4:F5"/>
    <mergeCell ref="G4:G5"/>
    <mergeCell ref="M4:M5"/>
    <mergeCell ref="O4:O5"/>
  </mergeCells>
  <pageMargins left="0.16" right="0.15748031496062992" top="0.74803149606299213" bottom="0.74803149606299213" header="0.31496062992125984" footer="0.31496062992125984"/>
  <pageSetup paperSize="9"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I16" sqref="I16"/>
    </sheetView>
  </sheetViews>
  <sheetFormatPr defaultRowHeight="19.5" x14ac:dyDescent="0.3"/>
  <cols>
    <col min="1" max="1" width="33.625" style="53" bestFit="1" customWidth="1"/>
    <col min="2" max="2" width="11.75" style="53" customWidth="1"/>
    <col min="3" max="3" width="11.875" style="53" customWidth="1"/>
    <col min="4" max="4" width="12.375" style="77" customWidth="1"/>
    <col min="5" max="5" width="10.625" style="77" customWidth="1"/>
    <col min="6" max="6" width="10.25" style="77" customWidth="1"/>
    <col min="7" max="7" width="9.75" style="77" customWidth="1"/>
    <col min="8" max="8" width="11" style="77" customWidth="1"/>
    <col min="9" max="9" width="11.25" style="77" customWidth="1"/>
    <col min="10" max="10" width="12.25" style="77" customWidth="1"/>
    <col min="11" max="11" width="13.125" style="77" customWidth="1"/>
    <col min="12" max="12" width="7.5" style="77" customWidth="1"/>
    <col min="13" max="13" width="8.625" style="77" customWidth="1"/>
    <col min="14" max="14" width="5.5" style="77" customWidth="1"/>
    <col min="15" max="15" width="10.125" style="77" customWidth="1"/>
    <col min="16" max="16384" width="9" style="53"/>
  </cols>
  <sheetData>
    <row r="1" spans="1:17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52"/>
      <c r="Q1" s="52"/>
    </row>
    <row r="2" spans="1:17" x14ac:dyDescent="0.3">
      <c r="A2" s="196" t="s">
        <v>261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7" x14ac:dyDescent="0.3">
      <c r="A3" s="197" t="s">
        <v>126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7" x14ac:dyDescent="0.3">
      <c r="A4" s="198" t="s">
        <v>239</v>
      </c>
      <c r="B4" s="194" t="s">
        <v>128</v>
      </c>
      <c r="C4" s="198" t="s">
        <v>53</v>
      </c>
      <c r="D4" s="47" t="s">
        <v>220</v>
      </c>
      <c r="E4" s="42" t="s">
        <v>222</v>
      </c>
      <c r="F4" s="192" t="s">
        <v>224</v>
      </c>
      <c r="G4" s="192" t="s">
        <v>169</v>
      </c>
      <c r="H4" s="47" t="s">
        <v>225</v>
      </c>
      <c r="I4" s="47" t="s">
        <v>228</v>
      </c>
      <c r="J4" s="47" t="s">
        <v>229</v>
      </c>
      <c r="K4" s="78" t="s">
        <v>231</v>
      </c>
      <c r="L4" s="50" t="s">
        <v>232</v>
      </c>
      <c r="M4" s="192" t="s">
        <v>234</v>
      </c>
      <c r="N4" s="50" t="s">
        <v>257</v>
      </c>
      <c r="O4" s="192" t="s">
        <v>129</v>
      </c>
    </row>
    <row r="5" spans="1:17" x14ac:dyDescent="0.3">
      <c r="A5" s="199"/>
      <c r="B5" s="195"/>
      <c r="C5" s="199"/>
      <c r="D5" s="49" t="s">
        <v>221</v>
      </c>
      <c r="E5" s="43" t="s">
        <v>223</v>
      </c>
      <c r="F5" s="193"/>
      <c r="G5" s="193"/>
      <c r="H5" s="49" t="s">
        <v>226</v>
      </c>
      <c r="I5" s="49" t="s">
        <v>227</v>
      </c>
      <c r="J5" s="49" t="s">
        <v>230</v>
      </c>
      <c r="K5" s="79" t="s">
        <v>195</v>
      </c>
      <c r="L5" s="45" t="s">
        <v>233</v>
      </c>
      <c r="M5" s="193"/>
      <c r="N5" s="45" t="s">
        <v>258</v>
      </c>
      <c r="O5" s="193"/>
    </row>
    <row r="6" spans="1:17" x14ac:dyDescent="0.3">
      <c r="A6" s="54" t="s">
        <v>241</v>
      </c>
      <c r="B6" s="55"/>
      <c r="C6" s="56">
        <f>SUM(D6:O6)</f>
        <v>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7" x14ac:dyDescent="0.3">
      <c r="A7" s="57" t="s">
        <v>138</v>
      </c>
      <c r="B7" s="58"/>
      <c r="C7" s="59">
        <f t="shared" ref="C7:C31" si="0">SUM(D7:O7)</f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7" x14ac:dyDescent="0.3">
      <c r="A8" s="57" t="s">
        <v>139</v>
      </c>
      <c r="B8" s="58"/>
      <c r="C8" s="59">
        <f t="shared" si="0"/>
        <v>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7" x14ac:dyDescent="0.3">
      <c r="A9" s="57" t="s">
        <v>252</v>
      </c>
      <c r="B9" s="58"/>
      <c r="C9" s="59">
        <f t="shared" si="0"/>
        <v>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7" x14ac:dyDescent="0.3">
      <c r="A10" s="57" t="s">
        <v>140</v>
      </c>
      <c r="B10" s="58"/>
      <c r="C10" s="59">
        <f t="shared" si="0"/>
        <v>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7" x14ac:dyDescent="0.3">
      <c r="A11" s="57" t="s">
        <v>141</v>
      </c>
      <c r="B11" s="58"/>
      <c r="C11" s="59">
        <f t="shared" si="0"/>
        <v>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7" x14ac:dyDescent="0.3">
      <c r="A12" s="57" t="s">
        <v>142</v>
      </c>
      <c r="B12" s="58"/>
      <c r="C12" s="59">
        <f t="shared" si="0"/>
        <v>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x14ac:dyDescent="0.3">
      <c r="A13" s="57" t="s">
        <v>253</v>
      </c>
      <c r="B13" s="58"/>
      <c r="C13" s="59">
        <f t="shared" si="0"/>
        <v>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3">
      <c r="A14" s="57" t="s">
        <v>143</v>
      </c>
      <c r="B14" s="58"/>
      <c r="C14" s="59">
        <f t="shared" si="0"/>
        <v>0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3">
      <c r="A15" s="57" t="s">
        <v>144</v>
      </c>
      <c r="B15" s="58"/>
      <c r="C15" s="59">
        <f t="shared" si="0"/>
        <v>0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7" x14ac:dyDescent="0.3">
      <c r="A16" s="57" t="s">
        <v>145</v>
      </c>
      <c r="B16" s="58"/>
      <c r="C16" s="59">
        <f t="shared" si="0"/>
        <v>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x14ac:dyDescent="0.3">
      <c r="A17" s="57" t="s">
        <v>254</v>
      </c>
      <c r="B17" s="58"/>
      <c r="C17" s="59">
        <f t="shared" si="0"/>
        <v>0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x14ac:dyDescent="0.3">
      <c r="A18" s="61" t="s">
        <v>146</v>
      </c>
      <c r="B18" s="58"/>
      <c r="C18" s="59">
        <f t="shared" si="0"/>
        <v>0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x14ac:dyDescent="0.3">
      <c r="A19" s="61" t="s">
        <v>147</v>
      </c>
      <c r="B19" s="58"/>
      <c r="C19" s="59">
        <f t="shared" si="0"/>
        <v>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2"/>
    </row>
    <row r="20" spans="1:15" x14ac:dyDescent="0.3">
      <c r="A20" s="61" t="s">
        <v>129</v>
      </c>
      <c r="B20" s="58"/>
      <c r="C20" s="59">
        <f t="shared" si="0"/>
        <v>0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2"/>
    </row>
    <row r="21" spans="1:15" x14ac:dyDescent="0.3">
      <c r="A21" s="63" t="s">
        <v>255</v>
      </c>
      <c r="B21" s="64"/>
      <c r="C21" s="65">
        <f t="shared" si="0"/>
        <v>0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2"/>
    </row>
    <row r="22" spans="1:15" ht="20.25" thickBot="1" x14ac:dyDescent="0.35">
      <c r="A22" s="67" t="s">
        <v>240</v>
      </c>
      <c r="B22" s="68">
        <f>SUM(B7:B21)</f>
        <v>0</v>
      </c>
      <c r="C22" s="69">
        <f>SUM(C7:C21)</f>
        <v>0</v>
      </c>
      <c r="D22" s="69">
        <f t="shared" ref="D22:O22" si="1">SUM(D7:D21)</f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  <c r="J22" s="69">
        <f t="shared" si="1"/>
        <v>0</v>
      </c>
      <c r="K22" s="69">
        <f t="shared" si="1"/>
        <v>0</v>
      </c>
      <c r="L22" s="69">
        <f t="shared" si="1"/>
        <v>0</v>
      </c>
      <c r="M22" s="69">
        <f t="shared" si="1"/>
        <v>0</v>
      </c>
      <c r="N22" s="69">
        <f t="shared" si="1"/>
        <v>0</v>
      </c>
      <c r="O22" s="69">
        <f t="shared" si="1"/>
        <v>0</v>
      </c>
    </row>
    <row r="23" spans="1:15" ht="20.25" thickTop="1" x14ac:dyDescent="0.3">
      <c r="A23" s="70" t="s">
        <v>242</v>
      </c>
      <c r="B23" s="71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x14ac:dyDescent="0.3">
      <c r="A24" s="61" t="s">
        <v>243</v>
      </c>
      <c r="B24" s="71"/>
      <c r="C24" s="59">
        <f t="shared" si="0"/>
        <v>0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x14ac:dyDescent="0.3">
      <c r="A25" s="61" t="s">
        <v>244</v>
      </c>
      <c r="B25" s="71"/>
      <c r="C25" s="59">
        <f t="shared" si="0"/>
        <v>0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x14ac:dyDescent="0.3">
      <c r="A26" s="61" t="s">
        <v>245</v>
      </c>
      <c r="B26" s="71"/>
      <c r="C26" s="59">
        <f t="shared" si="0"/>
        <v>0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x14ac:dyDescent="0.3">
      <c r="A27" s="61" t="s">
        <v>246</v>
      </c>
      <c r="B27" s="71"/>
      <c r="C27" s="59">
        <f t="shared" si="0"/>
        <v>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x14ac:dyDescent="0.3">
      <c r="A28" s="61" t="s">
        <v>247</v>
      </c>
      <c r="B28" s="71"/>
      <c r="C28" s="59">
        <f t="shared" si="0"/>
        <v>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x14ac:dyDescent="0.3">
      <c r="A29" s="61" t="s">
        <v>248</v>
      </c>
      <c r="B29" s="71"/>
      <c r="C29" s="59">
        <f t="shared" si="0"/>
        <v>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5" x14ac:dyDescent="0.3">
      <c r="A30" s="61" t="s">
        <v>249</v>
      </c>
      <c r="B30" s="71"/>
      <c r="C30" s="59">
        <f t="shared" si="0"/>
        <v>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x14ac:dyDescent="0.3">
      <c r="A31" s="63" t="s">
        <v>250</v>
      </c>
      <c r="B31" s="72"/>
      <c r="C31" s="65">
        <f t="shared" si="0"/>
        <v>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20.25" thickBot="1" x14ac:dyDescent="0.35">
      <c r="A32" s="67" t="s">
        <v>251</v>
      </c>
      <c r="B32" s="73"/>
      <c r="C32" s="74">
        <f>SUM(C24:C31)</f>
        <v>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3" ht="21" thickTop="1" thickBot="1" x14ac:dyDescent="0.35">
      <c r="A33" s="53" t="s">
        <v>256</v>
      </c>
      <c r="C33" s="76">
        <f>SUM(C32-C22)</f>
        <v>0</v>
      </c>
    </row>
    <row r="34" spans="1:3" ht="20.25" thickTop="1" x14ac:dyDescent="0.3"/>
  </sheetData>
  <mergeCells count="10">
    <mergeCell ref="A1:O1"/>
    <mergeCell ref="A2:O2"/>
    <mergeCell ref="A3:O3"/>
    <mergeCell ref="A4:A5"/>
    <mergeCell ref="B4:B5"/>
    <mergeCell ref="C4:C5"/>
    <mergeCell ref="F4:F5"/>
    <mergeCell ref="G4:G5"/>
    <mergeCell ref="M4:M5"/>
    <mergeCell ref="O4:O5"/>
  </mergeCells>
  <pageMargins left="0.16" right="0.15748031496062992" top="0.74803149606299213" bottom="0.74803149606299213" header="0.31496062992125984" footer="0.31496062992125984"/>
  <pageSetup paperSize="9" scale="7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3" zoomScaleNormal="100" workbookViewId="0">
      <selection activeCell="A2" sqref="A2:D2"/>
    </sheetView>
  </sheetViews>
  <sheetFormatPr defaultRowHeight="21" x14ac:dyDescent="0.35"/>
  <cols>
    <col min="1" max="1" width="22.875" style="1" customWidth="1"/>
    <col min="2" max="2" width="19.25" style="1" customWidth="1"/>
    <col min="3" max="3" width="19.375" style="1" customWidth="1"/>
    <col min="4" max="4" width="17.5" style="1" customWidth="1"/>
    <col min="5" max="16384" width="9" style="1"/>
  </cols>
  <sheetData>
    <row r="1" spans="1:5" x14ac:dyDescent="0.35">
      <c r="A1" s="175" t="s">
        <v>297</v>
      </c>
      <c r="B1" s="175"/>
      <c r="C1" s="175"/>
      <c r="D1" s="175"/>
      <c r="E1" s="11"/>
    </row>
    <row r="2" spans="1:5" x14ac:dyDescent="0.35">
      <c r="A2" s="175" t="s">
        <v>42</v>
      </c>
      <c r="B2" s="175"/>
      <c r="C2" s="175"/>
      <c r="D2" s="175"/>
      <c r="E2" s="11"/>
    </row>
    <row r="3" spans="1:5" x14ac:dyDescent="0.35">
      <c r="A3" s="175" t="s">
        <v>64</v>
      </c>
      <c r="B3" s="175"/>
      <c r="C3" s="175"/>
      <c r="D3" s="175"/>
      <c r="E3" s="11"/>
    </row>
    <row r="4" spans="1:5" x14ac:dyDescent="0.35">
      <c r="A4" s="11" t="s">
        <v>43</v>
      </c>
    </row>
    <row r="5" spans="1:5" x14ac:dyDescent="0.35">
      <c r="A5" s="177" t="s">
        <v>44</v>
      </c>
      <c r="B5" s="177" t="s">
        <v>45</v>
      </c>
      <c r="C5" s="178" t="s">
        <v>46</v>
      </c>
      <c r="D5" s="178"/>
    </row>
    <row r="6" spans="1:5" x14ac:dyDescent="0.35">
      <c r="A6" s="177"/>
      <c r="B6" s="177"/>
      <c r="C6" s="12" t="s">
        <v>47</v>
      </c>
      <c r="D6" s="12" t="s">
        <v>48</v>
      </c>
    </row>
    <row r="7" spans="1:5" x14ac:dyDescent="0.35">
      <c r="A7" s="82" t="s">
        <v>49</v>
      </c>
      <c r="B7" s="14"/>
      <c r="C7" s="13"/>
      <c r="D7" s="14"/>
    </row>
    <row r="8" spans="1:5" x14ac:dyDescent="0.35">
      <c r="A8" s="15" t="s">
        <v>50</v>
      </c>
      <c r="B8" s="16"/>
      <c r="C8" s="15" t="s">
        <v>54</v>
      </c>
      <c r="D8" s="16"/>
    </row>
    <row r="9" spans="1:5" x14ac:dyDescent="0.35">
      <c r="A9" s="15" t="s">
        <v>51</v>
      </c>
      <c r="B9" s="16"/>
      <c r="C9" s="15" t="s">
        <v>38</v>
      </c>
      <c r="D9" s="16"/>
    </row>
    <row r="10" spans="1:5" x14ac:dyDescent="0.35">
      <c r="A10" s="15"/>
      <c r="B10" s="16"/>
      <c r="C10" s="15" t="s">
        <v>39</v>
      </c>
      <c r="D10" s="16"/>
    </row>
    <row r="11" spans="1:5" x14ac:dyDescent="0.35">
      <c r="A11" s="15"/>
      <c r="B11" s="16"/>
      <c r="C11" s="15" t="s">
        <v>55</v>
      </c>
      <c r="D11" s="16"/>
    </row>
    <row r="12" spans="1:5" x14ac:dyDescent="0.35">
      <c r="A12" s="15"/>
      <c r="B12" s="16"/>
      <c r="C12" s="15" t="s">
        <v>56</v>
      </c>
      <c r="D12" s="16"/>
    </row>
    <row r="13" spans="1:5" x14ac:dyDescent="0.35">
      <c r="A13" s="15"/>
      <c r="B13" s="16"/>
      <c r="C13" s="15"/>
      <c r="D13" s="16"/>
    </row>
    <row r="14" spans="1:5" x14ac:dyDescent="0.35">
      <c r="A14" s="81" t="s">
        <v>52</v>
      </c>
      <c r="B14" s="16"/>
      <c r="C14" s="15"/>
      <c r="D14" s="16"/>
    </row>
    <row r="15" spans="1:5" x14ac:dyDescent="0.35">
      <c r="A15" s="80" t="s">
        <v>262</v>
      </c>
      <c r="B15" s="16"/>
      <c r="C15" s="15"/>
      <c r="D15" s="16"/>
    </row>
    <row r="16" spans="1:5" x14ac:dyDescent="0.35">
      <c r="A16" s="80" t="s">
        <v>263</v>
      </c>
      <c r="B16" s="16"/>
      <c r="C16" s="15"/>
      <c r="D16" s="16"/>
    </row>
    <row r="17" spans="1:4" x14ac:dyDescent="0.35">
      <c r="A17" s="80" t="s">
        <v>264</v>
      </c>
      <c r="B17" s="16"/>
      <c r="C17" s="15"/>
      <c r="D17" s="16"/>
    </row>
    <row r="18" spans="1:4" x14ac:dyDescent="0.35">
      <c r="A18" s="80" t="s">
        <v>265</v>
      </c>
      <c r="B18" s="16"/>
      <c r="C18" s="15"/>
      <c r="D18" s="16"/>
    </row>
    <row r="19" spans="1:4" x14ac:dyDescent="0.35">
      <c r="A19" s="80" t="s">
        <v>266</v>
      </c>
      <c r="B19" s="16"/>
      <c r="C19" s="15"/>
      <c r="D19" s="16"/>
    </row>
    <row r="20" spans="1:4" x14ac:dyDescent="0.35">
      <c r="A20" s="80" t="s">
        <v>267</v>
      </c>
      <c r="B20" s="16"/>
      <c r="C20" s="15"/>
      <c r="D20" s="16"/>
    </row>
    <row r="21" spans="1:4" x14ac:dyDescent="0.35">
      <c r="A21" s="15"/>
      <c r="B21" s="16"/>
      <c r="C21" s="15"/>
      <c r="D21" s="16"/>
    </row>
    <row r="22" spans="1:4" x14ac:dyDescent="0.35">
      <c r="A22" s="12" t="s">
        <v>53</v>
      </c>
      <c r="B22" s="17">
        <f>SUM(B8:B21)</f>
        <v>0</v>
      </c>
      <c r="C22" s="18"/>
      <c r="D22" s="17">
        <f>SUM(D8:D21)</f>
        <v>0</v>
      </c>
    </row>
    <row r="26" spans="1:4" x14ac:dyDescent="0.35">
      <c r="A26" s="51" t="s">
        <v>57</v>
      </c>
    </row>
    <row r="27" spans="1:4" x14ac:dyDescent="0.35">
      <c r="A27" s="51" t="s">
        <v>58</v>
      </c>
    </row>
  </sheetData>
  <mergeCells count="6">
    <mergeCell ref="A5:A6"/>
    <mergeCell ref="B5:B6"/>
    <mergeCell ref="C5:D5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topLeftCell="A25" zoomScaleNormal="100" workbookViewId="0">
      <selection activeCell="E35" sqref="E35"/>
    </sheetView>
  </sheetViews>
  <sheetFormatPr defaultRowHeight="21" x14ac:dyDescent="0.35"/>
  <cols>
    <col min="1" max="1" width="5.875" style="1" customWidth="1"/>
    <col min="2" max="2" width="19.875" style="1" customWidth="1"/>
    <col min="3" max="3" width="25.125" style="1" customWidth="1"/>
    <col min="4" max="4" width="25.75" style="4" customWidth="1"/>
    <col min="5" max="5" width="13.5" style="1" customWidth="1"/>
    <col min="6" max="16384" width="9" style="1"/>
  </cols>
  <sheetData>
    <row r="1" spans="1:5" x14ac:dyDescent="0.35">
      <c r="A1" s="175" t="str">
        <f>งบทดลองหลังปิดบัญชี!A1</f>
        <v>เทศบาลตำบลภูวง</v>
      </c>
      <c r="B1" s="175"/>
      <c r="C1" s="175"/>
      <c r="D1" s="175"/>
    </row>
    <row r="2" spans="1:5" x14ac:dyDescent="0.35">
      <c r="A2" s="175" t="s">
        <v>42</v>
      </c>
      <c r="B2" s="175"/>
      <c r="C2" s="175"/>
      <c r="D2" s="175"/>
    </row>
    <row r="3" spans="1:5" x14ac:dyDescent="0.35">
      <c r="A3" s="175" t="s">
        <v>64</v>
      </c>
      <c r="B3" s="175"/>
      <c r="C3" s="175"/>
      <c r="D3" s="175"/>
    </row>
    <row r="4" spans="1:5" x14ac:dyDescent="0.35">
      <c r="A4" s="95"/>
      <c r="B4" s="95"/>
      <c r="C4" s="95"/>
      <c r="D4" s="95"/>
    </row>
    <row r="5" spans="1:5" x14ac:dyDescent="0.35">
      <c r="A5" s="179" t="s">
        <v>59</v>
      </c>
      <c r="B5" s="179"/>
      <c r="C5" s="179"/>
      <c r="D5" s="179"/>
    </row>
    <row r="6" spans="1:5" x14ac:dyDescent="0.35">
      <c r="B6" s="1" t="s">
        <v>60</v>
      </c>
    </row>
    <row r="7" spans="1:5" x14ac:dyDescent="0.35">
      <c r="B7" s="1" t="s">
        <v>61</v>
      </c>
      <c r="C7" s="123" t="s">
        <v>325</v>
      </c>
      <c r="D7" s="1"/>
      <c r="E7" s="4">
        <f>งบทดลองหลังปิดบัญชี!C5</f>
        <v>13880138.039999999</v>
      </c>
    </row>
    <row r="8" spans="1:5" x14ac:dyDescent="0.35">
      <c r="C8" s="123" t="s">
        <v>324</v>
      </c>
      <c r="D8" s="1"/>
      <c r="E8" s="4">
        <f>งบทดลองหลังปิดบัญชี!C6</f>
        <v>7107152.1900000004</v>
      </c>
    </row>
    <row r="9" spans="1:5" x14ac:dyDescent="0.35">
      <c r="C9" s="123" t="s">
        <v>326</v>
      </c>
      <c r="D9" s="1"/>
      <c r="E9" s="4">
        <f>งบทดลองหลังปิดบัญชี!C7</f>
        <v>3376.77</v>
      </c>
    </row>
    <row r="10" spans="1:5" x14ac:dyDescent="0.35">
      <c r="C10" s="123" t="s">
        <v>328</v>
      </c>
      <c r="D10" s="1"/>
      <c r="E10" s="4">
        <f>งบทดลองหลังปิดบัญชี!C9</f>
        <v>1718710.89</v>
      </c>
    </row>
    <row r="11" spans="1:5" x14ac:dyDescent="0.35">
      <c r="C11" s="123" t="s">
        <v>329</v>
      </c>
      <c r="D11" s="1"/>
      <c r="E11" s="4">
        <f>งบทดลองหลังปิดบัญชี!C10</f>
        <v>2005484.93</v>
      </c>
    </row>
    <row r="12" spans="1:5" x14ac:dyDescent="0.35">
      <c r="C12" s="123" t="s">
        <v>327</v>
      </c>
      <c r="D12" s="1"/>
      <c r="E12" s="4">
        <f>งบทดลองหลังปิดบัญชี!C8</f>
        <v>1094032.3999999999</v>
      </c>
    </row>
    <row r="13" spans="1:5" ht="21.75" thickBot="1" x14ac:dyDescent="0.4">
      <c r="B13" s="7" t="s">
        <v>53</v>
      </c>
      <c r="D13" s="1"/>
      <c r="E13" s="8">
        <f>SUM(E7:E12)</f>
        <v>25808895.219999999</v>
      </c>
    </row>
    <row r="14" spans="1:5" ht="21.75" thickTop="1" x14ac:dyDescent="0.35"/>
    <row r="16" spans="1:5" x14ac:dyDescent="0.35">
      <c r="A16" s="179" t="s">
        <v>62</v>
      </c>
      <c r="B16" s="179"/>
      <c r="C16" s="179"/>
      <c r="D16" s="179"/>
    </row>
    <row r="17" spans="1:5" x14ac:dyDescent="0.35">
      <c r="B17" s="1" t="s">
        <v>330</v>
      </c>
      <c r="D17" s="1"/>
      <c r="E17" s="4">
        <f>งบทดลองหลังปิดบัญชี!C14</f>
        <v>21800</v>
      </c>
    </row>
    <row r="18" spans="1:5" x14ac:dyDescent="0.35">
      <c r="B18" s="1" t="s">
        <v>63</v>
      </c>
      <c r="D18" s="1"/>
      <c r="E18" s="4">
        <v>0</v>
      </c>
    </row>
    <row r="19" spans="1:5" ht="21.75" thickBot="1" x14ac:dyDescent="0.4">
      <c r="B19" s="2" t="s">
        <v>53</v>
      </c>
      <c r="D19" s="1"/>
      <c r="E19" s="9">
        <f>SUM(E17:E18)</f>
        <v>21800</v>
      </c>
    </row>
    <row r="20" spans="1:5" ht="21.75" thickTop="1" x14ac:dyDescent="0.35"/>
    <row r="22" spans="1:5" x14ac:dyDescent="0.35">
      <c r="A22" s="179" t="s">
        <v>65</v>
      </c>
      <c r="B22" s="179"/>
      <c r="C22" s="179"/>
      <c r="D22" s="179"/>
      <c r="E22" s="179"/>
    </row>
    <row r="23" spans="1:5" x14ac:dyDescent="0.35">
      <c r="B23" s="96" t="s">
        <v>66</v>
      </c>
      <c r="C23" s="96" t="s">
        <v>67</v>
      </c>
      <c r="D23" s="21" t="s">
        <v>68</v>
      </c>
      <c r="E23" s="21" t="s">
        <v>48</v>
      </c>
    </row>
    <row r="24" spans="1:5" x14ac:dyDescent="0.35">
      <c r="B24" s="13" t="s">
        <v>69</v>
      </c>
      <c r="C24" s="22">
        <v>2556</v>
      </c>
      <c r="D24" s="23">
        <v>0</v>
      </c>
      <c r="E24" s="23">
        <v>0</v>
      </c>
    </row>
    <row r="25" spans="1:5" x14ac:dyDescent="0.35">
      <c r="B25" s="15"/>
      <c r="C25" s="22">
        <v>2557</v>
      </c>
      <c r="D25" s="23">
        <v>0</v>
      </c>
      <c r="E25" s="23">
        <v>0</v>
      </c>
    </row>
    <row r="26" spans="1:5" x14ac:dyDescent="0.35">
      <c r="B26" s="15"/>
      <c r="C26" s="22">
        <v>2558</v>
      </c>
      <c r="D26" s="23">
        <v>0</v>
      </c>
      <c r="E26" s="23">
        <v>0</v>
      </c>
    </row>
    <row r="27" spans="1:5" x14ac:dyDescent="0.35">
      <c r="B27" s="180" t="s">
        <v>53</v>
      </c>
      <c r="C27" s="181"/>
      <c r="D27" s="23">
        <v>0</v>
      </c>
      <c r="E27" s="23">
        <v>0</v>
      </c>
    </row>
    <row r="28" spans="1:5" x14ac:dyDescent="0.35">
      <c r="B28" s="25" t="s">
        <v>70</v>
      </c>
      <c r="C28" s="22">
        <v>2556</v>
      </c>
      <c r="D28" s="23">
        <v>0</v>
      </c>
      <c r="E28" s="23">
        <v>0</v>
      </c>
    </row>
    <row r="29" spans="1:5" x14ac:dyDescent="0.35">
      <c r="B29" s="26"/>
      <c r="C29" s="22">
        <v>2557</v>
      </c>
      <c r="D29" s="23">
        <v>0</v>
      </c>
      <c r="E29" s="23">
        <v>0</v>
      </c>
    </row>
    <row r="30" spans="1:5" x14ac:dyDescent="0.35">
      <c r="B30" s="26"/>
      <c r="C30" s="22">
        <v>2558</v>
      </c>
      <c r="D30" s="23">
        <v>0</v>
      </c>
      <c r="E30" s="23">
        <v>0</v>
      </c>
    </row>
    <row r="31" spans="1:5" x14ac:dyDescent="0.35">
      <c r="B31" s="180" t="s">
        <v>53</v>
      </c>
      <c r="C31" s="181"/>
      <c r="D31" s="23">
        <v>0</v>
      </c>
      <c r="E31" s="23">
        <v>0</v>
      </c>
    </row>
    <row r="32" spans="1:5" x14ac:dyDescent="0.35">
      <c r="B32" s="15" t="s">
        <v>71</v>
      </c>
      <c r="C32" s="20">
        <v>2556</v>
      </c>
      <c r="D32" s="23">
        <v>0</v>
      </c>
      <c r="E32" s="23">
        <v>0</v>
      </c>
    </row>
    <row r="33" spans="2:5" x14ac:dyDescent="0.35">
      <c r="B33" s="26"/>
      <c r="C33" s="124">
        <v>2557</v>
      </c>
      <c r="D33" s="4">
        <v>0</v>
      </c>
      <c r="E33" s="14">
        <v>0</v>
      </c>
    </row>
    <row r="34" spans="2:5" x14ac:dyDescent="0.35">
      <c r="B34" s="23"/>
      <c r="C34" s="22">
        <v>2558</v>
      </c>
      <c r="D34" s="17">
        <v>0</v>
      </c>
      <c r="E34" s="23">
        <v>0</v>
      </c>
    </row>
    <row r="35" spans="2:5" x14ac:dyDescent="0.35">
      <c r="B35" s="180" t="s">
        <v>53</v>
      </c>
      <c r="C35" s="181"/>
      <c r="D35" s="23">
        <v>0</v>
      </c>
      <c r="E35" s="23">
        <v>0</v>
      </c>
    </row>
    <row r="36" spans="2:5" x14ac:dyDescent="0.35">
      <c r="B36" s="180" t="s">
        <v>72</v>
      </c>
      <c r="C36" s="181"/>
      <c r="D36" s="23">
        <v>0</v>
      </c>
      <c r="E36" s="23">
        <v>0</v>
      </c>
    </row>
  </sheetData>
  <mergeCells count="10">
    <mergeCell ref="A22:E22"/>
    <mergeCell ref="B27:C27"/>
    <mergeCell ref="B31:C31"/>
    <mergeCell ref="B35:C35"/>
    <mergeCell ref="B36:C36"/>
    <mergeCell ref="A1:D1"/>
    <mergeCell ref="A2:D2"/>
    <mergeCell ref="A3:D3"/>
    <mergeCell ref="A5:D5"/>
    <mergeCell ref="A16:D16"/>
  </mergeCells>
  <pageMargins left="0.44791666666666669" right="0.29166666666666669" top="0.47916666666666669" bottom="0.38541666666666669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zoomScaleNormal="100" workbookViewId="0">
      <selection activeCell="E7" sqref="E7"/>
    </sheetView>
  </sheetViews>
  <sheetFormatPr defaultRowHeight="21" x14ac:dyDescent="0.35"/>
  <cols>
    <col min="1" max="1" width="5.875" style="1" customWidth="1"/>
    <col min="2" max="2" width="28" style="1" customWidth="1"/>
    <col min="3" max="3" width="12.75" style="20" customWidth="1"/>
    <col min="4" max="4" width="13.75" style="4" customWidth="1"/>
    <col min="5" max="5" width="16.5" style="4" customWidth="1"/>
    <col min="6" max="16384" width="9" style="1"/>
  </cols>
  <sheetData>
    <row r="1" spans="1:5" x14ac:dyDescent="0.35">
      <c r="A1" s="175" t="s">
        <v>297</v>
      </c>
      <c r="B1" s="175"/>
      <c r="C1" s="175"/>
      <c r="D1" s="175"/>
      <c r="E1" s="175"/>
    </row>
    <row r="2" spans="1:5" x14ac:dyDescent="0.35">
      <c r="A2" s="175" t="s">
        <v>42</v>
      </c>
      <c r="B2" s="175"/>
      <c r="C2" s="175"/>
      <c r="D2" s="175"/>
      <c r="E2" s="175"/>
    </row>
    <row r="3" spans="1:5" x14ac:dyDescent="0.35">
      <c r="A3" s="175" t="s">
        <v>64</v>
      </c>
      <c r="B3" s="175"/>
      <c r="C3" s="175"/>
      <c r="D3" s="175"/>
      <c r="E3" s="175"/>
    </row>
    <row r="5" spans="1:5" x14ac:dyDescent="0.35">
      <c r="A5" s="2" t="s">
        <v>331</v>
      </c>
    </row>
    <row r="6" spans="1:5" x14ac:dyDescent="0.35">
      <c r="B6" s="1" t="s">
        <v>332</v>
      </c>
      <c r="E6" s="4">
        <v>21800</v>
      </c>
    </row>
    <row r="7" spans="1:5" x14ac:dyDescent="0.35">
      <c r="B7" s="1" t="s">
        <v>73</v>
      </c>
      <c r="E7" s="4">
        <v>0</v>
      </c>
    </row>
    <row r="8" spans="1:5" x14ac:dyDescent="0.35">
      <c r="E8" s="4">
        <v>0</v>
      </c>
    </row>
    <row r="9" spans="1:5" x14ac:dyDescent="0.35">
      <c r="B9" s="1" t="s">
        <v>63</v>
      </c>
      <c r="E9" s="4">
        <v>0</v>
      </c>
    </row>
    <row r="10" spans="1:5" x14ac:dyDescent="0.35">
      <c r="B10" s="2" t="s">
        <v>53</v>
      </c>
      <c r="E10" s="28">
        <f>SUM(E6:E9)</f>
        <v>21800</v>
      </c>
    </row>
    <row r="14" spans="1:5" x14ac:dyDescent="0.35">
      <c r="A14" s="2" t="s">
        <v>74</v>
      </c>
    </row>
    <row r="15" spans="1:5" x14ac:dyDescent="0.35">
      <c r="B15" s="1" t="s">
        <v>75</v>
      </c>
      <c r="E15" s="4">
        <v>0</v>
      </c>
    </row>
    <row r="16" spans="1:5" x14ac:dyDescent="0.35">
      <c r="E16" s="4">
        <v>0</v>
      </c>
    </row>
    <row r="17" spans="1:5" x14ac:dyDescent="0.35">
      <c r="B17" s="2"/>
      <c r="E17" s="4">
        <v>0</v>
      </c>
    </row>
    <row r="18" spans="1:5" x14ac:dyDescent="0.35">
      <c r="B18" s="1" t="s">
        <v>63</v>
      </c>
      <c r="E18" s="4">
        <v>0</v>
      </c>
    </row>
    <row r="19" spans="1:5" x14ac:dyDescent="0.35">
      <c r="B19" s="2" t="s">
        <v>53</v>
      </c>
      <c r="E19" s="4">
        <f>SUM(E15:E18)</f>
        <v>0</v>
      </c>
    </row>
    <row r="23" spans="1:5" x14ac:dyDescent="0.35">
      <c r="A23" s="2" t="s">
        <v>76</v>
      </c>
    </row>
    <row r="24" spans="1:5" x14ac:dyDescent="0.35">
      <c r="B24" s="1" t="s">
        <v>77</v>
      </c>
      <c r="E24" s="4">
        <v>0</v>
      </c>
    </row>
    <row r="25" spans="1:5" x14ac:dyDescent="0.35">
      <c r="E25" s="4">
        <v>0</v>
      </c>
    </row>
    <row r="26" spans="1:5" x14ac:dyDescent="0.35">
      <c r="B26" s="1" t="s">
        <v>63</v>
      </c>
      <c r="E26" s="4">
        <v>0</v>
      </c>
    </row>
    <row r="27" spans="1:5" x14ac:dyDescent="0.35">
      <c r="B27" s="2" t="s">
        <v>53</v>
      </c>
      <c r="E27" s="4">
        <f>SUM(E24:E26)</f>
        <v>0</v>
      </c>
    </row>
    <row r="30" spans="1:5" x14ac:dyDescent="0.35">
      <c r="A30" s="2" t="s">
        <v>78</v>
      </c>
    </row>
    <row r="31" spans="1:5" x14ac:dyDescent="0.35">
      <c r="B31" s="1" t="s">
        <v>79</v>
      </c>
      <c r="E31" s="4">
        <v>0</v>
      </c>
    </row>
    <row r="32" spans="1:5" x14ac:dyDescent="0.35">
      <c r="B32" s="1" t="s">
        <v>80</v>
      </c>
      <c r="E32" s="4">
        <v>0</v>
      </c>
    </row>
    <row r="33" spans="2:5" x14ac:dyDescent="0.35">
      <c r="B33" s="1" t="s">
        <v>63</v>
      </c>
      <c r="E33" s="4">
        <v>0</v>
      </c>
    </row>
    <row r="34" spans="2:5" x14ac:dyDescent="0.35">
      <c r="B34" s="2" t="s">
        <v>53</v>
      </c>
      <c r="E34" s="4">
        <f>SUM(E31:E33)</f>
        <v>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topLeftCell="A16" zoomScaleNormal="100" workbookViewId="0">
      <selection activeCell="C27" sqref="C27"/>
    </sheetView>
  </sheetViews>
  <sheetFormatPr defaultRowHeight="21" x14ac:dyDescent="0.35"/>
  <cols>
    <col min="1" max="1" width="9.25" style="1" customWidth="1"/>
    <col min="2" max="2" width="16.75" style="1" customWidth="1"/>
    <col min="3" max="3" width="18.375" style="1" customWidth="1"/>
    <col min="4" max="4" width="10.125" style="1" customWidth="1"/>
    <col min="5" max="5" width="24.875" style="1" customWidth="1"/>
    <col min="6" max="6" width="38.875" style="1" customWidth="1"/>
    <col min="7" max="7" width="13" style="4" customWidth="1"/>
    <col min="8" max="16384" width="9" style="1"/>
  </cols>
  <sheetData>
    <row r="1" spans="1:7" x14ac:dyDescent="0.35">
      <c r="A1" s="175" t="s">
        <v>297</v>
      </c>
      <c r="B1" s="175"/>
      <c r="C1" s="175"/>
      <c r="D1" s="175"/>
      <c r="E1" s="175"/>
      <c r="F1" s="175"/>
      <c r="G1" s="175"/>
    </row>
    <row r="2" spans="1:7" x14ac:dyDescent="0.35">
      <c r="A2" s="175" t="s">
        <v>42</v>
      </c>
      <c r="B2" s="175"/>
      <c r="C2" s="175"/>
      <c r="D2" s="175"/>
      <c r="E2" s="175"/>
      <c r="F2" s="175"/>
      <c r="G2" s="175"/>
    </row>
    <row r="3" spans="1:7" x14ac:dyDescent="0.35">
      <c r="A3" s="175" t="s">
        <v>64</v>
      </c>
      <c r="B3" s="175"/>
      <c r="C3" s="175"/>
      <c r="D3" s="175"/>
      <c r="E3" s="175"/>
      <c r="F3" s="175"/>
      <c r="G3" s="175"/>
    </row>
    <row r="4" spans="1:7" x14ac:dyDescent="0.35">
      <c r="A4" s="2" t="s">
        <v>81</v>
      </c>
    </row>
    <row r="5" spans="1:7" x14ac:dyDescent="0.35">
      <c r="A5" s="19" t="s">
        <v>82</v>
      </c>
      <c r="B5" s="19" t="s">
        <v>83</v>
      </c>
      <c r="C5" s="19" t="s">
        <v>84</v>
      </c>
      <c r="D5" s="19" t="s">
        <v>87</v>
      </c>
      <c r="E5" s="19" t="s">
        <v>85</v>
      </c>
      <c r="F5" s="19" t="s">
        <v>86</v>
      </c>
      <c r="G5" s="21" t="s">
        <v>48</v>
      </c>
    </row>
    <row r="6" spans="1:7" x14ac:dyDescent="0.35">
      <c r="A6" s="22" t="s">
        <v>88</v>
      </c>
      <c r="B6" s="29" t="s">
        <v>89</v>
      </c>
      <c r="C6" s="29" t="s">
        <v>333</v>
      </c>
      <c r="D6" s="29" t="s">
        <v>334</v>
      </c>
      <c r="E6" s="29" t="s">
        <v>335</v>
      </c>
      <c r="F6" s="29" t="s">
        <v>335</v>
      </c>
      <c r="G6" s="23">
        <v>5112</v>
      </c>
    </row>
    <row r="7" spans="1:7" x14ac:dyDescent="0.35">
      <c r="A7" s="22"/>
      <c r="B7" s="29" t="s">
        <v>89</v>
      </c>
      <c r="C7" s="29" t="s">
        <v>333</v>
      </c>
      <c r="D7" s="29" t="s">
        <v>140</v>
      </c>
      <c r="E7" s="144" t="s">
        <v>409</v>
      </c>
      <c r="F7" s="44" t="s">
        <v>408</v>
      </c>
      <c r="G7" s="23">
        <v>2100</v>
      </c>
    </row>
    <row r="8" spans="1:7" x14ac:dyDescent="0.35">
      <c r="A8" s="29"/>
      <c r="B8" s="29" t="s">
        <v>89</v>
      </c>
      <c r="C8" s="29" t="s">
        <v>89</v>
      </c>
      <c r="D8" s="29" t="s">
        <v>140</v>
      </c>
      <c r="E8" s="44" t="s">
        <v>336</v>
      </c>
      <c r="F8" s="29" t="s">
        <v>336</v>
      </c>
      <c r="G8" s="23">
        <v>368550</v>
      </c>
    </row>
    <row r="9" spans="1:7" x14ac:dyDescent="0.35">
      <c r="A9" s="29"/>
      <c r="B9" s="29" t="s">
        <v>89</v>
      </c>
      <c r="C9" s="29" t="s">
        <v>338</v>
      </c>
      <c r="D9" s="29" t="s">
        <v>140</v>
      </c>
      <c r="E9" s="44" t="s">
        <v>336</v>
      </c>
      <c r="F9" s="29" t="s">
        <v>336</v>
      </c>
      <c r="G9" s="23"/>
    </row>
    <row r="10" spans="1:7" x14ac:dyDescent="0.35">
      <c r="A10" s="29"/>
      <c r="B10" s="29" t="s">
        <v>89</v>
      </c>
      <c r="C10" s="29" t="s">
        <v>333</v>
      </c>
      <c r="D10" s="29" t="s">
        <v>140</v>
      </c>
      <c r="E10" s="44" t="s">
        <v>336</v>
      </c>
      <c r="F10" s="29" t="s">
        <v>336</v>
      </c>
      <c r="G10" s="23">
        <v>120450</v>
      </c>
    </row>
    <row r="11" spans="1:7" x14ac:dyDescent="0.35">
      <c r="A11" s="29"/>
      <c r="B11" s="29" t="s">
        <v>224</v>
      </c>
      <c r="C11" s="125" t="s">
        <v>339</v>
      </c>
      <c r="D11" s="29" t="s">
        <v>140</v>
      </c>
      <c r="E11" s="44" t="s">
        <v>336</v>
      </c>
      <c r="F11" s="29" t="s">
        <v>336</v>
      </c>
      <c r="G11" s="23"/>
    </row>
    <row r="12" spans="1:7" x14ac:dyDescent="0.35">
      <c r="A12" s="29"/>
      <c r="B12" s="29" t="s">
        <v>171</v>
      </c>
      <c r="C12" s="125" t="s">
        <v>341</v>
      </c>
      <c r="D12" s="29" t="s">
        <v>140</v>
      </c>
      <c r="E12" s="44" t="s">
        <v>336</v>
      </c>
      <c r="F12" s="29" t="s">
        <v>336</v>
      </c>
      <c r="G12" s="23"/>
    </row>
    <row r="13" spans="1:7" x14ac:dyDescent="0.35">
      <c r="A13" s="29"/>
      <c r="B13" s="29" t="s">
        <v>337</v>
      </c>
      <c r="C13" s="127" t="s">
        <v>340</v>
      </c>
      <c r="D13" s="29" t="s">
        <v>140</v>
      </c>
      <c r="E13" s="44" t="s">
        <v>336</v>
      </c>
      <c r="F13" s="29" t="s">
        <v>336</v>
      </c>
      <c r="G13" s="23"/>
    </row>
    <row r="14" spans="1:7" x14ac:dyDescent="0.35">
      <c r="A14" s="13"/>
      <c r="B14" s="128" t="s">
        <v>342</v>
      </c>
      <c r="C14" s="13" t="s">
        <v>343</v>
      </c>
      <c r="D14" s="13" t="s">
        <v>140</v>
      </c>
      <c r="E14" s="128" t="s">
        <v>336</v>
      </c>
      <c r="F14" s="13" t="s">
        <v>336</v>
      </c>
      <c r="G14" s="14">
        <v>36735</v>
      </c>
    </row>
    <row r="15" spans="1:7" x14ac:dyDescent="0.35">
      <c r="A15" s="24"/>
      <c r="B15" s="24"/>
      <c r="C15" s="24" t="s">
        <v>344</v>
      </c>
      <c r="D15" s="24"/>
      <c r="E15" s="24"/>
      <c r="F15" s="24"/>
      <c r="G15" s="129"/>
    </row>
    <row r="16" spans="1:7" x14ac:dyDescent="0.35">
      <c r="A16" s="29" t="s">
        <v>88</v>
      </c>
      <c r="B16" s="29" t="s">
        <v>129</v>
      </c>
      <c r="C16" s="29" t="s">
        <v>129</v>
      </c>
      <c r="D16" s="29" t="s">
        <v>129</v>
      </c>
      <c r="E16" s="29" t="s">
        <v>345</v>
      </c>
      <c r="F16" s="29" t="s">
        <v>346</v>
      </c>
      <c r="G16" s="23">
        <v>3203</v>
      </c>
    </row>
    <row r="17" spans="1:7" x14ac:dyDescent="0.35">
      <c r="A17" s="29" t="s">
        <v>88</v>
      </c>
      <c r="B17" s="44" t="s">
        <v>342</v>
      </c>
      <c r="C17" s="29" t="s">
        <v>347</v>
      </c>
      <c r="D17" s="126" t="s">
        <v>145</v>
      </c>
      <c r="E17" s="29" t="s">
        <v>348</v>
      </c>
      <c r="F17" s="144" t="s">
        <v>405</v>
      </c>
      <c r="G17" s="23">
        <v>200000</v>
      </c>
    </row>
    <row r="18" spans="1:7" x14ac:dyDescent="0.35">
      <c r="A18" s="29"/>
      <c r="B18" s="44" t="s">
        <v>342</v>
      </c>
      <c r="C18" s="29" t="s">
        <v>347</v>
      </c>
      <c r="D18" s="126" t="s">
        <v>145</v>
      </c>
      <c r="E18" s="29" t="s">
        <v>348</v>
      </c>
      <c r="F18" s="144" t="s">
        <v>406</v>
      </c>
      <c r="G18" s="23">
        <v>200000</v>
      </c>
    </row>
    <row r="19" spans="1:7" x14ac:dyDescent="0.35">
      <c r="A19" s="29"/>
      <c r="B19" s="44" t="s">
        <v>342</v>
      </c>
      <c r="C19" s="29" t="s">
        <v>347</v>
      </c>
      <c r="D19" s="126" t="s">
        <v>145</v>
      </c>
      <c r="E19" s="29" t="s">
        <v>348</v>
      </c>
      <c r="F19" s="144" t="s">
        <v>407</v>
      </c>
      <c r="G19" s="23">
        <v>1480000</v>
      </c>
    </row>
    <row r="20" spans="1:7" x14ac:dyDescent="0.35">
      <c r="A20" s="29" t="s">
        <v>88</v>
      </c>
      <c r="B20" s="44" t="s">
        <v>342</v>
      </c>
      <c r="C20" s="29" t="s">
        <v>347</v>
      </c>
      <c r="D20" s="126" t="s">
        <v>145</v>
      </c>
      <c r="E20" s="29" t="s">
        <v>348</v>
      </c>
      <c r="F20" s="29" t="s">
        <v>349</v>
      </c>
      <c r="G20" s="23">
        <v>55000</v>
      </c>
    </row>
    <row r="21" spans="1:7" x14ac:dyDescent="0.35">
      <c r="A21" s="29"/>
      <c r="B21" s="44" t="s">
        <v>342</v>
      </c>
      <c r="C21" s="29" t="s">
        <v>347</v>
      </c>
      <c r="D21" s="126" t="s">
        <v>145</v>
      </c>
      <c r="E21" s="29" t="s">
        <v>348</v>
      </c>
      <c r="F21" s="29" t="s">
        <v>350</v>
      </c>
      <c r="G21" s="23">
        <v>83000</v>
      </c>
    </row>
    <row r="22" spans="1:7" x14ac:dyDescent="0.35">
      <c r="A22" s="29"/>
      <c r="B22" s="44" t="s">
        <v>342</v>
      </c>
      <c r="C22" s="29" t="s">
        <v>347</v>
      </c>
      <c r="D22" s="126" t="s">
        <v>145</v>
      </c>
      <c r="E22" s="29" t="s">
        <v>348</v>
      </c>
      <c r="F22" s="29" t="s">
        <v>351</v>
      </c>
      <c r="G22" s="23">
        <v>368494</v>
      </c>
    </row>
    <row r="23" spans="1:7" x14ac:dyDescent="0.35">
      <c r="A23" s="13"/>
      <c r="B23" s="128" t="s">
        <v>342</v>
      </c>
      <c r="C23" s="13" t="s">
        <v>347</v>
      </c>
      <c r="D23" s="132" t="s">
        <v>145</v>
      </c>
      <c r="E23" s="13" t="s">
        <v>348</v>
      </c>
      <c r="F23" s="13" t="s">
        <v>352</v>
      </c>
      <c r="G23" s="14">
        <v>1262000</v>
      </c>
    </row>
    <row r="24" spans="1:7" x14ac:dyDescent="0.35">
      <c r="A24" s="24"/>
      <c r="B24" s="130"/>
      <c r="C24" s="24"/>
      <c r="D24" s="131"/>
      <c r="E24" s="24"/>
      <c r="F24" s="24" t="s">
        <v>353</v>
      </c>
      <c r="G24" s="129"/>
    </row>
    <row r="25" spans="1:7" x14ac:dyDescent="0.35">
      <c r="A25" s="24"/>
      <c r="B25" s="130" t="s">
        <v>342</v>
      </c>
      <c r="C25" s="24" t="s">
        <v>347</v>
      </c>
      <c r="D25" s="131" t="s">
        <v>145</v>
      </c>
      <c r="E25" s="24" t="s">
        <v>348</v>
      </c>
      <c r="F25" s="29" t="s">
        <v>351</v>
      </c>
      <c r="G25" s="129">
        <v>588000</v>
      </c>
    </row>
    <row r="26" spans="1:7" x14ac:dyDescent="0.35">
      <c r="A26" s="180" t="s">
        <v>53</v>
      </c>
      <c r="B26" s="182"/>
      <c r="C26" s="182"/>
      <c r="D26" s="182"/>
      <c r="E26" s="182"/>
      <c r="F26" s="181"/>
      <c r="G26" s="23">
        <f>SUM(G6:G25)</f>
        <v>4772644</v>
      </c>
    </row>
    <row r="28" spans="1:7" x14ac:dyDescent="0.35">
      <c r="A28" s="2" t="s">
        <v>354</v>
      </c>
    </row>
    <row r="29" spans="1:7" x14ac:dyDescent="0.35">
      <c r="A29" s="96" t="s">
        <v>82</v>
      </c>
      <c r="B29" s="96" t="s">
        <v>83</v>
      </c>
      <c r="C29" s="96" t="s">
        <v>84</v>
      </c>
      <c r="D29" s="96" t="s">
        <v>87</v>
      </c>
      <c r="E29" s="96" t="s">
        <v>85</v>
      </c>
      <c r="F29" s="96" t="s">
        <v>86</v>
      </c>
      <c r="G29" s="21" t="s">
        <v>48</v>
      </c>
    </row>
    <row r="30" spans="1:7" x14ac:dyDescent="0.35">
      <c r="A30" s="133" t="s">
        <v>355</v>
      </c>
      <c r="B30" s="29" t="s">
        <v>224</v>
      </c>
      <c r="C30" s="125" t="s">
        <v>339</v>
      </c>
      <c r="D30" s="29" t="s">
        <v>129</v>
      </c>
      <c r="E30" s="29" t="s">
        <v>356</v>
      </c>
      <c r="F30" s="29" t="s">
        <v>356</v>
      </c>
      <c r="G30" s="23">
        <v>1635</v>
      </c>
    </row>
    <row r="31" spans="1:7" x14ac:dyDescent="0.35">
      <c r="A31" s="29"/>
      <c r="B31" s="29" t="s">
        <v>129</v>
      </c>
      <c r="C31" s="29" t="s">
        <v>129</v>
      </c>
      <c r="D31" s="29" t="s">
        <v>129</v>
      </c>
      <c r="E31" s="29" t="s">
        <v>357</v>
      </c>
      <c r="F31" s="29" t="s">
        <v>358</v>
      </c>
      <c r="G31" s="23">
        <v>102400</v>
      </c>
    </row>
    <row r="32" spans="1:7" x14ac:dyDescent="0.35">
      <c r="A32" s="29"/>
      <c r="B32" s="29" t="s">
        <v>129</v>
      </c>
      <c r="C32" s="29" t="s">
        <v>129</v>
      </c>
      <c r="D32" s="29" t="s">
        <v>129</v>
      </c>
      <c r="E32" s="29" t="s">
        <v>359</v>
      </c>
      <c r="F32" s="29" t="s">
        <v>360</v>
      </c>
      <c r="G32" s="23">
        <v>37600</v>
      </c>
    </row>
    <row r="33" spans="1:7" x14ac:dyDescent="0.35">
      <c r="A33" s="29"/>
      <c r="B33" s="29" t="s">
        <v>169</v>
      </c>
      <c r="C33" s="29" t="s">
        <v>176</v>
      </c>
      <c r="D33" s="29" t="s">
        <v>141</v>
      </c>
      <c r="E33" s="29" t="s">
        <v>361</v>
      </c>
      <c r="F33" s="29" t="s">
        <v>361</v>
      </c>
      <c r="G33" s="23">
        <v>10500</v>
      </c>
    </row>
    <row r="34" spans="1:7" x14ac:dyDescent="0.35">
      <c r="A34" s="29"/>
      <c r="B34" s="29"/>
      <c r="C34" s="125"/>
      <c r="D34" s="29"/>
      <c r="E34" s="29"/>
      <c r="F34" s="29"/>
      <c r="G34" s="23"/>
    </row>
    <row r="35" spans="1:7" x14ac:dyDescent="0.35">
      <c r="A35" s="29"/>
      <c r="B35" s="29"/>
      <c r="C35" s="29"/>
      <c r="D35" s="29"/>
      <c r="E35" s="29"/>
      <c r="F35" s="29"/>
      <c r="G35" s="23">
        <v>0</v>
      </c>
    </row>
    <row r="36" spans="1:7" x14ac:dyDescent="0.35">
      <c r="A36" s="180" t="s">
        <v>53</v>
      </c>
      <c r="B36" s="182"/>
      <c r="C36" s="182"/>
      <c r="D36" s="182"/>
      <c r="E36" s="182"/>
      <c r="F36" s="181"/>
      <c r="G36" s="23">
        <f>SUM(G30:G35)</f>
        <v>152135</v>
      </c>
    </row>
    <row r="41" spans="1:7" x14ac:dyDescent="0.35">
      <c r="A41" s="2" t="s">
        <v>90</v>
      </c>
    </row>
    <row r="42" spans="1:7" x14ac:dyDescent="0.35">
      <c r="A42" s="96" t="s">
        <v>91</v>
      </c>
      <c r="B42" s="96" t="s">
        <v>83</v>
      </c>
      <c r="C42" s="96" t="s">
        <v>84</v>
      </c>
      <c r="D42" s="96" t="s">
        <v>87</v>
      </c>
      <c r="E42" s="96" t="s">
        <v>85</v>
      </c>
      <c r="F42" s="96" t="s">
        <v>86</v>
      </c>
      <c r="G42" s="21" t="s">
        <v>48</v>
      </c>
    </row>
    <row r="43" spans="1:7" x14ac:dyDescent="0.35">
      <c r="A43" s="23">
        <v>0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x14ac:dyDescent="0.35">
      <c r="A44" s="23">
        <v>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x14ac:dyDescent="0.35">
      <c r="A45" s="23">
        <v>0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35">
      <c r="A46" s="23">
        <v>0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35">
      <c r="A47" s="23">
        <v>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35">
      <c r="A48" s="23">
        <v>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35">
      <c r="A49" s="23">
        <v>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35">
      <c r="A50" s="180" t="s">
        <v>53</v>
      </c>
      <c r="B50" s="182"/>
      <c r="C50" s="182"/>
      <c r="D50" s="182"/>
      <c r="E50" s="182"/>
      <c r="F50" s="181"/>
      <c r="G50" s="23">
        <f>SUM(G43:G49)</f>
        <v>0</v>
      </c>
    </row>
  </sheetData>
  <mergeCells count="6">
    <mergeCell ref="A1:G1"/>
    <mergeCell ref="A36:F36"/>
    <mergeCell ref="A26:F26"/>
    <mergeCell ref="A50:F50"/>
    <mergeCell ref="A3:G3"/>
    <mergeCell ref="A2:G2"/>
  </mergeCells>
  <pageMargins left="0.375" right="0.22" top="0.3125" bottom="0.29166666666666669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topLeftCell="A10" zoomScaleNormal="100" workbookViewId="0">
      <selection activeCell="F13" sqref="F13"/>
    </sheetView>
  </sheetViews>
  <sheetFormatPr defaultRowHeight="21" x14ac:dyDescent="0.35"/>
  <cols>
    <col min="1" max="5" width="9" style="1"/>
    <col min="6" max="6" width="8" style="1" customWidth="1"/>
    <col min="7" max="7" width="6.5" style="1" customWidth="1"/>
    <col min="8" max="8" width="19.625" style="4" customWidth="1"/>
    <col min="9" max="16384" width="9" style="1"/>
  </cols>
  <sheetData>
    <row r="1" spans="1:8" x14ac:dyDescent="0.35">
      <c r="A1" s="175" t="s">
        <v>297</v>
      </c>
      <c r="B1" s="175"/>
      <c r="C1" s="175"/>
      <c r="D1" s="175"/>
      <c r="E1" s="175"/>
      <c r="F1" s="175"/>
      <c r="G1" s="175"/>
      <c r="H1" s="175"/>
    </row>
    <row r="2" spans="1:8" x14ac:dyDescent="0.35">
      <c r="A2" s="175" t="s">
        <v>42</v>
      </c>
      <c r="B2" s="175"/>
      <c r="C2" s="175"/>
      <c r="D2" s="175"/>
      <c r="E2" s="175"/>
      <c r="F2" s="175"/>
      <c r="G2" s="175"/>
      <c r="H2" s="175"/>
    </row>
    <row r="3" spans="1:8" x14ac:dyDescent="0.35">
      <c r="A3" s="175" t="s">
        <v>64</v>
      </c>
      <c r="B3" s="175"/>
      <c r="C3" s="175"/>
      <c r="D3" s="175"/>
      <c r="E3" s="175"/>
      <c r="F3" s="175"/>
      <c r="G3" s="175"/>
      <c r="H3" s="175"/>
    </row>
    <row r="4" spans="1:8" x14ac:dyDescent="0.35">
      <c r="A4" s="95"/>
      <c r="B4" s="95"/>
      <c r="C4" s="95"/>
      <c r="D4" s="95"/>
      <c r="E4" s="95"/>
      <c r="F4" s="95"/>
      <c r="G4" s="95"/>
      <c r="H4" s="95"/>
    </row>
    <row r="5" spans="1:8" x14ac:dyDescent="0.35">
      <c r="A5" s="2" t="s">
        <v>92</v>
      </c>
    </row>
    <row r="6" spans="1:8" x14ac:dyDescent="0.35">
      <c r="B6" s="134" t="s">
        <v>93</v>
      </c>
      <c r="H6" s="135">
        <v>918293</v>
      </c>
    </row>
    <row r="7" spans="1:8" x14ac:dyDescent="0.35">
      <c r="B7" s="134" t="s">
        <v>362</v>
      </c>
      <c r="H7" s="135">
        <v>25938.63</v>
      </c>
    </row>
    <row r="8" spans="1:8" x14ac:dyDescent="0.35">
      <c r="B8" s="134" t="s">
        <v>345</v>
      </c>
      <c r="H8" s="136">
        <v>3748</v>
      </c>
    </row>
    <row r="9" spans="1:8" x14ac:dyDescent="0.35">
      <c r="B9" s="2" t="s">
        <v>53</v>
      </c>
      <c r="H9" s="28">
        <f>SUM(H6:H8)</f>
        <v>947979.63</v>
      </c>
    </row>
    <row r="12" spans="1:8" x14ac:dyDescent="0.35">
      <c r="A12" s="2" t="s">
        <v>94</v>
      </c>
    </row>
    <row r="13" spans="1:8" x14ac:dyDescent="0.35">
      <c r="B13" s="1" t="s">
        <v>314</v>
      </c>
      <c r="H13" s="4">
        <v>21800</v>
      </c>
    </row>
    <row r="14" spans="1:8" x14ac:dyDescent="0.35">
      <c r="B14" s="1" t="s">
        <v>96</v>
      </c>
      <c r="H14" s="4">
        <v>0</v>
      </c>
    </row>
    <row r="15" spans="1:8" x14ac:dyDescent="0.35">
      <c r="B15" s="1" t="s">
        <v>97</v>
      </c>
      <c r="H15" s="4">
        <v>0</v>
      </c>
    </row>
    <row r="16" spans="1:8" x14ac:dyDescent="0.35">
      <c r="B16" s="1" t="s">
        <v>63</v>
      </c>
      <c r="H16" s="4">
        <v>0</v>
      </c>
    </row>
    <row r="17" spans="1:8" x14ac:dyDescent="0.35">
      <c r="B17" s="2" t="s">
        <v>53</v>
      </c>
      <c r="H17" s="28">
        <f>SUM(H13:H16)</f>
        <v>21800</v>
      </c>
    </row>
    <row r="21" spans="1:8" x14ac:dyDescent="0.35">
      <c r="A21" s="2" t="s">
        <v>98</v>
      </c>
    </row>
    <row r="22" spans="1:8" x14ac:dyDescent="0.35">
      <c r="B22" s="1" t="s">
        <v>95</v>
      </c>
      <c r="H22" s="4">
        <v>0</v>
      </c>
    </row>
    <row r="23" spans="1:8" x14ac:dyDescent="0.35">
      <c r="B23" s="1" t="s">
        <v>96</v>
      </c>
      <c r="H23" s="4">
        <v>0</v>
      </c>
    </row>
    <row r="24" spans="1:8" x14ac:dyDescent="0.35">
      <c r="B24" s="1" t="s">
        <v>97</v>
      </c>
      <c r="H24" s="4">
        <v>0</v>
      </c>
    </row>
    <row r="25" spans="1:8" x14ac:dyDescent="0.35">
      <c r="B25" s="1" t="s">
        <v>63</v>
      </c>
      <c r="H25" s="4">
        <v>0</v>
      </c>
    </row>
    <row r="26" spans="1:8" x14ac:dyDescent="0.35">
      <c r="B26" s="2" t="s">
        <v>53</v>
      </c>
      <c r="H26" s="28">
        <f>SUM(H22:H25)</f>
        <v>0</v>
      </c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E15" sqref="E15"/>
    </sheetView>
  </sheetViews>
  <sheetFormatPr defaultRowHeight="21" x14ac:dyDescent="0.35"/>
  <cols>
    <col min="1" max="1" width="14.875" style="1" customWidth="1"/>
    <col min="2" max="2" width="16.875" style="1" customWidth="1"/>
    <col min="3" max="3" width="18.375" style="4" customWidth="1"/>
    <col min="4" max="4" width="16" style="1" customWidth="1"/>
    <col min="5" max="5" width="12.75" style="1" customWidth="1"/>
    <col min="6" max="6" width="20.5" style="4" customWidth="1"/>
    <col min="7" max="7" width="16.375" style="1" customWidth="1"/>
    <col min="8" max="16384" width="9" style="1"/>
  </cols>
  <sheetData>
    <row r="1" spans="1:8" x14ac:dyDescent="0.35">
      <c r="A1" s="175" t="s">
        <v>297</v>
      </c>
      <c r="B1" s="175"/>
      <c r="C1" s="175"/>
      <c r="D1" s="175"/>
      <c r="E1" s="175"/>
      <c r="F1" s="175"/>
      <c r="G1" s="175"/>
      <c r="H1" s="175"/>
    </row>
    <row r="2" spans="1:8" x14ac:dyDescent="0.35">
      <c r="A2" s="175" t="s">
        <v>42</v>
      </c>
      <c r="B2" s="175"/>
      <c r="C2" s="175"/>
      <c r="D2" s="175"/>
      <c r="E2" s="175"/>
      <c r="F2" s="175"/>
      <c r="G2" s="175"/>
      <c r="H2" s="175"/>
    </row>
    <row r="3" spans="1:8" x14ac:dyDescent="0.35">
      <c r="A3" s="175" t="s">
        <v>64</v>
      </c>
      <c r="B3" s="175"/>
      <c r="C3" s="175"/>
      <c r="D3" s="175"/>
      <c r="E3" s="175"/>
      <c r="F3" s="175"/>
      <c r="G3" s="175"/>
      <c r="H3" s="175"/>
    </row>
    <row r="4" spans="1:8" x14ac:dyDescent="0.35">
      <c r="A4" s="2" t="s">
        <v>101</v>
      </c>
    </row>
    <row r="5" spans="1:8" x14ac:dyDescent="0.35">
      <c r="A5" s="177" t="s">
        <v>99</v>
      </c>
      <c r="B5" s="177" t="s">
        <v>100</v>
      </c>
      <c r="C5" s="183" t="s">
        <v>102</v>
      </c>
      <c r="D5" s="177" t="s">
        <v>103</v>
      </c>
      <c r="E5" s="177"/>
      <c r="F5" s="183" t="s">
        <v>106</v>
      </c>
      <c r="G5" s="177" t="s">
        <v>107</v>
      </c>
    </row>
    <row r="6" spans="1:8" x14ac:dyDescent="0.35">
      <c r="A6" s="177"/>
      <c r="B6" s="177"/>
      <c r="C6" s="183"/>
      <c r="D6" s="27" t="s">
        <v>104</v>
      </c>
      <c r="E6" s="27" t="s">
        <v>105</v>
      </c>
      <c r="F6" s="183"/>
      <c r="G6" s="177"/>
    </row>
    <row r="7" spans="1:8" x14ac:dyDescent="0.35">
      <c r="A7" s="29"/>
      <c r="B7" s="29"/>
      <c r="C7" s="23"/>
      <c r="D7" s="29"/>
      <c r="E7" s="29"/>
      <c r="F7" s="23"/>
      <c r="G7" s="29"/>
    </row>
    <row r="8" spans="1:8" x14ac:dyDescent="0.35">
      <c r="A8" s="29"/>
      <c r="B8" s="29"/>
      <c r="C8" s="23"/>
      <c r="D8" s="29"/>
      <c r="E8" s="29"/>
      <c r="F8" s="23"/>
      <c r="G8" s="29"/>
    </row>
    <row r="9" spans="1:8" x14ac:dyDescent="0.35">
      <c r="A9" s="29"/>
      <c r="B9" s="29"/>
      <c r="C9" s="23"/>
      <c r="D9" s="29"/>
      <c r="E9" s="29"/>
      <c r="F9" s="23"/>
      <c r="G9" s="29"/>
    </row>
    <row r="10" spans="1:8" x14ac:dyDescent="0.35">
      <c r="A10" s="29"/>
      <c r="B10" s="29"/>
      <c r="C10" s="23"/>
      <c r="D10" s="29"/>
      <c r="E10" s="29"/>
      <c r="F10" s="23"/>
      <c r="G10" s="29"/>
    </row>
    <row r="11" spans="1:8" x14ac:dyDescent="0.35">
      <c r="A11" s="29"/>
      <c r="B11" s="29"/>
      <c r="C11" s="23"/>
      <c r="D11" s="29"/>
      <c r="E11" s="29"/>
      <c r="F11" s="23"/>
      <c r="G11" s="29"/>
    </row>
    <row r="12" spans="1:8" x14ac:dyDescent="0.35">
      <c r="A12" s="178" t="s">
        <v>53</v>
      </c>
      <c r="B12" s="178"/>
      <c r="C12" s="17">
        <f>SUM(C7:C11)</f>
        <v>0</v>
      </c>
      <c r="D12" s="18"/>
      <c r="E12" s="18"/>
      <c r="F12" s="17">
        <f>SUM(F7:F10)</f>
        <v>0</v>
      </c>
      <c r="G12" s="18"/>
    </row>
    <row r="13" spans="1:8" ht="30" customHeight="1" x14ac:dyDescent="0.35">
      <c r="A13" s="1" t="s">
        <v>363</v>
      </c>
    </row>
  </sheetData>
  <mergeCells count="10">
    <mergeCell ref="A12:B12"/>
    <mergeCell ref="A1:H1"/>
    <mergeCell ref="A2:H2"/>
    <mergeCell ref="A3:H3"/>
    <mergeCell ref="D5:E5"/>
    <mergeCell ref="A5:A6"/>
    <mergeCell ref="B5:B6"/>
    <mergeCell ref="C5:C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33</vt:i4>
      </vt:variant>
      <vt:variant>
        <vt:lpstr>ช่วงที่มีชื่อ</vt:lpstr>
      </vt:variant>
      <vt:variant>
        <vt:i4>4</vt:i4>
      </vt:variant>
    </vt:vector>
  </HeadingPairs>
  <TitlesOfParts>
    <vt:vector size="37" baseType="lpstr">
      <vt:lpstr>งบทดลองหลังปิดบัญชี</vt:lpstr>
      <vt:lpstr>รับจ่าย</vt:lpstr>
      <vt:lpstr>งบแสดงฐานะ</vt:lpstr>
      <vt:lpstr>2</vt:lpstr>
      <vt:lpstr>3-4-5</vt:lpstr>
      <vt:lpstr>6-9</vt:lpstr>
      <vt:lpstr>10-11</vt:lpstr>
      <vt:lpstr>12 13 15</vt:lpstr>
      <vt:lpstr>14</vt:lpstr>
      <vt:lpstr>16</vt:lpstr>
      <vt:lpstr>16.</vt:lpstr>
      <vt:lpstr>17</vt:lpstr>
      <vt:lpstr>งบกลาง</vt:lpstr>
      <vt:lpstr>บริหาร</vt:lpstr>
      <vt:lpstr>รักษาสงบ</vt:lpstr>
      <vt:lpstr>ศึกษา</vt:lpstr>
      <vt:lpstr>สาธา</vt:lpstr>
      <vt:lpstr>สงเคราะห์</vt:lpstr>
      <vt:lpstr>เคหะชุมชน</vt:lpstr>
      <vt:lpstr>ความเข้มแข็ง</vt:lpstr>
      <vt:lpstr>ศาสนา</vt:lpstr>
      <vt:lpstr>อุตสาหกรรม</vt:lpstr>
      <vt:lpstr>เกษตร</vt:lpstr>
      <vt:lpstr>พาณิชย์</vt:lpstr>
      <vt:lpstr>รวมแผนงาน</vt:lpstr>
      <vt:lpstr>รวมแผนงาน(สะสม)</vt:lpstr>
      <vt:lpstr>รวมแผนงาน(ทุนสำรอง)</vt:lpstr>
      <vt:lpstr>รวมแผนงาน(เงินกู้)</vt:lpstr>
      <vt:lpstr>งบแสดงผลจ่ายรวม</vt:lpstr>
      <vt:lpstr>งบแสดงผลจ่ายรวม รับ+สะสม</vt:lpstr>
      <vt:lpstr>งบแสดงผลจ่ายรวม สะสม+ทุนสำรอง</vt:lpstr>
      <vt:lpstr>งบแสดงผลจ่ายรวม ทุนสำรอง+ง.กู้</vt:lpstr>
      <vt:lpstr>Sheet1</vt:lpstr>
      <vt:lpstr>'12 13 15'!Print_Titles</vt:lpstr>
      <vt:lpstr>'3-4-5'!Print_Titles</vt:lpstr>
      <vt:lpstr>'6-9'!Print_Titles</vt:lpstr>
      <vt:lpstr>งบแสดงฐานะ!Print_Titles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2015-11-06T04:16:23Z</cp:lastPrinted>
  <dcterms:created xsi:type="dcterms:W3CDTF">2015-10-10T07:32:05Z</dcterms:created>
  <dcterms:modified xsi:type="dcterms:W3CDTF">2015-11-06T04:16:31Z</dcterms:modified>
</cp:coreProperties>
</file>